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\\nas_at\AAA_PROJEKTY\23025_GYMBO KOTELNA\01_Archiv\04_Klíčové fáze\VÝKAZ VÝMĚR\"/>
    </mc:Choice>
  </mc:AlternateContent>
  <xr:revisionPtr revIDLastSave="0" documentId="13_ncr:1_{E7544C4F-7D12-4FDB-A20D-1F4C1D2D78A9}" xr6:coauthVersionLast="47" xr6:coauthVersionMax="47" xr10:uidLastSave="{00000000-0000-0000-0000-000000000000}"/>
  <bookViews>
    <workbookView xWindow="28200" yWindow="2640" windowWidth="35340" windowHeight="26340" activeTab="1" xr2:uid="{00000000-000D-0000-FFFF-FFFF00000000}"/>
  </bookViews>
  <sheets>
    <sheet name="Rekapitulace stavby" sheetId="1" r:id="rId1"/>
    <sheet name="GYMBOSKOVICEKOTELNA - Rek..." sheetId="2" r:id="rId2"/>
  </sheets>
  <definedNames>
    <definedName name="_xlnm._FilterDatabase" localSheetId="1" hidden="1">'GYMBOSKOVICEKOTELNA - Rek...'!$C$121:$K$184</definedName>
    <definedName name="_xlnm.Print_Titles" localSheetId="1">'GYMBOSKOVICEKOTELNA - Rek...'!$121:$121</definedName>
    <definedName name="_xlnm.Print_Titles" localSheetId="0">'Rekapitulace stavby'!$92:$92</definedName>
    <definedName name="_xlnm.Print_Area" localSheetId="1">'GYMBOSKOVICEKOTELNA - Rek...'!$C$4:$J$76,'GYMBOSKOVICEKOTELNA - Rek...'!$C$82:$J$105,'GYMBOSKOVICEKOTELNA - Rek...'!$C$111:$J$184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/>
  <c r="BI184" i="2"/>
  <c r="BH184" i="2"/>
  <c r="BG184" i="2"/>
  <c r="BF184" i="2"/>
  <c r="T184" i="2"/>
  <c r="T183" i="2" s="1"/>
  <c r="T180" i="2" s="1"/>
  <c r="R184" i="2"/>
  <c r="R183" i="2"/>
  <c r="P184" i="2"/>
  <c r="P183" i="2"/>
  <c r="BI182" i="2"/>
  <c r="BH182" i="2"/>
  <c r="BG182" i="2"/>
  <c r="BF182" i="2"/>
  <c r="T182" i="2"/>
  <c r="T181" i="2" s="1"/>
  <c r="R182" i="2"/>
  <c r="R181" i="2"/>
  <c r="R180" i="2" s="1"/>
  <c r="P182" i="2"/>
  <c r="P181" i="2"/>
  <c r="P180" i="2" s="1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P177" i="2" s="1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P170" i="2" s="1"/>
  <c r="BI169" i="2"/>
  <c r="BH169" i="2"/>
  <c r="BG169" i="2"/>
  <c r="BF169" i="2"/>
  <c r="T169" i="2"/>
  <c r="T168" i="2" s="1"/>
  <c r="R169" i="2"/>
  <c r="R168" i="2"/>
  <c r="P169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F116" i="2"/>
  <c r="E114" i="2"/>
  <c r="F87" i="2"/>
  <c r="E85" i="2"/>
  <c r="J22" i="2"/>
  <c r="E22" i="2"/>
  <c r="J119" i="2" s="1"/>
  <c r="J21" i="2"/>
  <c r="J19" i="2"/>
  <c r="E19" i="2"/>
  <c r="J118" i="2"/>
  <c r="J18" i="2"/>
  <c r="J16" i="2"/>
  <c r="E16" i="2"/>
  <c r="F119" i="2" s="1"/>
  <c r="J15" i="2"/>
  <c r="J13" i="2"/>
  <c r="E13" i="2"/>
  <c r="F118" i="2"/>
  <c r="J12" i="2"/>
  <c r="J10" i="2"/>
  <c r="J116" i="2"/>
  <c r="L90" i="1"/>
  <c r="AM90" i="1"/>
  <c r="AM89" i="1"/>
  <c r="L89" i="1"/>
  <c r="AM87" i="1"/>
  <c r="L87" i="1"/>
  <c r="L85" i="1"/>
  <c r="L84" i="1"/>
  <c r="BK184" i="2"/>
  <c r="J179" i="2"/>
  <c r="BK176" i="2"/>
  <c r="BK174" i="2"/>
  <c r="BK171" i="2"/>
  <c r="BK166" i="2"/>
  <c r="J164" i="2"/>
  <c r="BK161" i="2"/>
  <c r="J159" i="2"/>
  <c r="J157" i="2"/>
  <c r="BK154" i="2"/>
  <c r="J152" i="2"/>
  <c r="BK149" i="2"/>
  <c r="J144" i="2"/>
  <c r="J141" i="2"/>
  <c r="J139" i="2"/>
  <c r="BK136" i="2"/>
  <c r="BK133" i="2"/>
  <c r="BK131" i="2"/>
  <c r="J129" i="2"/>
  <c r="J127" i="2"/>
  <c r="J182" i="2"/>
  <c r="J176" i="2"/>
  <c r="J174" i="2"/>
  <c r="BK167" i="2"/>
  <c r="J165" i="2"/>
  <c r="J163" i="2"/>
  <c r="BK160" i="2"/>
  <c r="J158" i="2"/>
  <c r="BK155" i="2"/>
  <c r="BK152" i="2"/>
  <c r="J150" i="2"/>
  <c r="BK146" i="2"/>
  <c r="J145" i="2"/>
  <c r="BK142" i="2"/>
  <c r="J140" i="2"/>
  <c r="J137" i="2"/>
  <c r="BK135" i="2"/>
  <c r="J133" i="2"/>
  <c r="BK130" i="2"/>
  <c r="J128" i="2"/>
  <c r="BK126" i="2"/>
  <c r="AS94" i="1"/>
  <c r="BK178" i="2"/>
  <c r="J172" i="2"/>
  <c r="J169" i="2"/>
  <c r="J166" i="2"/>
  <c r="BK163" i="2"/>
  <c r="J161" i="2"/>
  <c r="BK158" i="2"/>
  <c r="BK156" i="2"/>
  <c r="J154" i="2"/>
  <c r="BK151" i="2"/>
  <c r="J149" i="2"/>
  <c r="J146" i="2"/>
  <c r="BK143" i="2"/>
  <c r="BK141" i="2"/>
  <c r="BK139" i="2"/>
  <c r="BK137" i="2"/>
  <c r="BK134" i="2"/>
  <c r="J132" i="2"/>
  <c r="BK129" i="2"/>
  <c r="BK127" i="2"/>
  <c r="J125" i="2"/>
  <c r="J184" i="2"/>
  <c r="BK179" i="2"/>
  <c r="J178" i="2"/>
  <c r="J175" i="2"/>
  <c r="J171" i="2"/>
  <c r="BK165" i="2"/>
  <c r="J162" i="2"/>
  <c r="BK159" i="2"/>
  <c r="BK157" i="2"/>
  <c r="J155" i="2"/>
  <c r="J153" i="2"/>
  <c r="BK150" i="2"/>
  <c r="J148" i="2"/>
  <c r="BK145" i="2"/>
  <c r="J143" i="2"/>
  <c r="BK140" i="2"/>
  <c r="J138" i="2"/>
  <c r="J135" i="2"/>
  <c r="BK132" i="2"/>
  <c r="J130" i="2"/>
  <c r="BK125" i="2"/>
  <c r="BK182" i="2"/>
  <c r="BK175" i="2"/>
  <c r="BK172" i="2"/>
  <c r="BK169" i="2"/>
  <c r="J167" i="2"/>
  <c r="BK164" i="2"/>
  <c r="BK162" i="2"/>
  <c r="J160" i="2"/>
  <c r="J156" i="2"/>
  <c r="BK153" i="2"/>
  <c r="J151" i="2"/>
  <c r="BK148" i="2"/>
  <c r="BK144" i="2"/>
  <c r="J142" i="2"/>
  <c r="BK138" i="2"/>
  <c r="J136" i="2"/>
  <c r="J134" i="2"/>
  <c r="J131" i="2"/>
  <c r="BK128" i="2"/>
  <c r="J126" i="2"/>
  <c r="T177" i="2" l="1"/>
  <c r="F34" i="2"/>
  <c r="BC95" i="1" s="1"/>
  <c r="BC94" i="1" s="1"/>
  <c r="W32" i="1" s="1"/>
  <c r="F33" i="2"/>
  <c r="BB95" i="1" s="1"/>
  <c r="BB94" i="1" s="1"/>
  <c r="W31" i="1" s="1"/>
  <c r="J32" i="2"/>
  <c r="AW95" i="1" s="1"/>
  <c r="F35" i="2"/>
  <c r="BD95" i="1" s="1"/>
  <c r="BD94" i="1" s="1"/>
  <c r="W33" i="1" s="1"/>
  <c r="F32" i="2"/>
  <c r="BA95" i="1" s="1"/>
  <c r="BA94" i="1" s="1"/>
  <c r="W30" i="1" s="1"/>
  <c r="T124" i="2"/>
  <c r="P173" i="2"/>
  <c r="P124" i="2"/>
  <c r="R147" i="2"/>
  <c r="T170" i="2"/>
  <c r="R173" i="2"/>
  <c r="BK124" i="2"/>
  <c r="J124" i="2" s="1"/>
  <c r="J96" i="2" s="1"/>
  <c r="BK147" i="2"/>
  <c r="J147" i="2" s="1"/>
  <c r="J97" i="2" s="1"/>
  <c r="BK170" i="2"/>
  <c r="J170" i="2"/>
  <c r="J99" i="2"/>
  <c r="BK173" i="2"/>
  <c r="J173" i="2" s="1"/>
  <c r="J100" i="2" s="1"/>
  <c r="T173" i="2"/>
  <c r="R124" i="2"/>
  <c r="P147" i="2"/>
  <c r="R177" i="2"/>
  <c r="T147" i="2"/>
  <c r="R170" i="2"/>
  <c r="BK177" i="2"/>
  <c r="J177" i="2" s="1"/>
  <c r="J101" i="2" s="1"/>
  <c r="BK168" i="2"/>
  <c r="J168" i="2"/>
  <c r="J98" i="2" s="1"/>
  <c r="BK181" i="2"/>
  <c r="J181" i="2" s="1"/>
  <c r="J103" i="2" s="1"/>
  <c r="BK183" i="2"/>
  <c r="J183" i="2" s="1"/>
  <c r="J104" i="2" s="1"/>
  <c r="J87" i="2"/>
  <c r="F89" i="2"/>
  <c r="J89" i="2"/>
  <c r="F90" i="2"/>
  <c r="J90" i="2"/>
  <c r="BE125" i="2"/>
  <c r="BE126" i="2"/>
  <c r="BE127" i="2"/>
  <c r="BE128" i="2"/>
  <c r="BE129" i="2"/>
  <c r="BE130" i="2"/>
  <c r="BE131" i="2"/>
  <c r="BE132" i="2"/>
  <c r="BE133" i="2"/>
  <c r="BE134" i="2"/>
  <c r="BE135" i="2"/>
  <c r="BE136" i="2"/>
  <c r="BE137" i="2"/>
  <c r="BE138" i="2"/>
  <c r="BE139" i="2"/>
  <c r="BE140" i="2"/>
  <c r="BE141" i="2"/>
  <c r="BE142" i="2"/>
  <c r="BE143" i="2"/>
  <c r="BE144" i="2"/>
  <c r="BE145" i="2"/>
  <c r="BE146" i="2"/>
  <c r="BE148" i="2"/>
  <c r="BE149" i="2"/>
  <c r="BE150" i="2"/>
  <c r="BE151" i="2"/>
  <c r="BE152" i="2"/>
  <c r="BE153" i="2"/>
  <c r="BE154" i="2"/>
  <c r="BE155" i="2"/>
  <c r="BE156" i="2"/>
  <c r="BE157" i="2"/>
  <c r="BE158" i="2"/>
  <c r="BE159" i="2"/>
  <c r="BE160" i="2"/>
  <c r="BE161" i="2"/>
  <c r="BE162" i="2"/>
  <c r="BE163" i="2"/>
  <c r="BE164" i="2"/>
  <c r="BE165" i="2"/>
  <c r="BE166" i="2"/>
  <c r="BE167" i="2"/>
  <c r="BE169" i="2"/>
  <c r="BE171" i="2"/>
  <c r="BE172" i="2"/>
  <c r="BE174" i="2"/>
  <c r="BE175" i="2"/>
  <c r="BE176" i="2"/>
  <c r="BE178" i="2"/>
  <c r="BE179" i="2"/>
  <c r="BE182" i="2"/>
  <c r="BE184" i="2"/>
  <c r="R123" i="2" l="1"/>
  <c r="R122" i="2" s="1"/>
  <c r="P123" i="2"/>
  <c r="P122" i="2" s="1"/>
  <c r="AU95" i="1" s="1"/>
  <c r="AU94" i="1" s="1"/>
  <c r="T123" i="2"/>
  <c r="T122" i="2"/>
  <c r="BK180" i="2"/>
  <c r="J180" i="2" s="1"/>
  <c r="J102" i="2" s="1"/>
  <c r="BK123" i="2"/>
  <c r="J123" i="2" s="1"/>
  <c r="J95" i="2" s="1"/>
  <c r="AY94" i="1"/>
  <c r="AX94" i="1"/>
  <c r="F31" i="2"/>
  <c r="AZ95" i="1" s="1"/>
  <c r="AZ94" i="1" s="1"/>
  <c r="W29" i="1" s="1"/>
  <c r="AW94" i="1"/>
  <c r="AK30" i="1" s="1"/>
  <c r="J31" i="2"/>
  <c r="AV95" i="1" s="1"/>
  <c r="AT95" i="1" s="1"/>
  <c r="BK122" i="2" l="1"/>
  <c r="J122" i="2" s="1"/>
  <c r="J28" i="2" s="1"/>
  <c r="AG95" i="1" s="1"/>
  <c r="AG94" i="1" s="1"/>
  <c r="AK26" i="1" s="1"/>
  <c r="AV94" i="1"/>
  <c r="AK29" i="1" s="1"/>
  <c r="AK35" i="1" l="1"/>
  <c r="J37" i="2"/>
  <c r="J94" i="2"/>
  <c r="AN95" i="1"/>
  <c r="AT94" i="1"/>
  <c r="AN94" i="1" s="1"/>
</calcChain>
</file>

<file path=xl/sharedStrings.xml><?xml version="1.0" encoding="utf-8"?>
<sst xmlns="http://schemas.openxmlformats.org/spreadsheetml/2006/main" count="1041" uniqueCount="341">
  <si>
    <t>Export Komplet</t>
  </si>
  <si>
    <t/>
  </si>
  <si>
    <t>2.0</t>
  </si>
  <si>
    <t>False</t>
  </si>
  <si>
    <t>{d76eb84a-e18d-4b9d-a15c-1c68c79b457f}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</si>
  <si>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</si>
  <si>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</si>
  <si>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</si>
  <si>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</si>
  <si>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</si>
  <si>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</si>
  <si>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</si>
  <si>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</si>
  <si>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GYMBOSKOVICEKOTELNA</t>
  </si>
  <si>
    <t>Stavba:</t>
  </si>
  <si>
    <t>Rekonstrukce kotelny a otopné soustavy Gymnázia Boskovice</t>
  </si>
  <si>
    <t>KSO:</t>
  </si>
  <si>
    <t>CC-CZ:</t>
  </si>
  <si>
    <t>Místo:</t>
  </si>
  <si>
    <t xml:space="preserve"> </t>
  </si>
  <si>
    <t>Datum:</t>
  </si>
  <si>
    <t>23. 5. 2024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</si>
  <si>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</si>
  <si>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</si>
  <si>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</si>
  <si>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</si>
  <si>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</si>
  <si>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</si>
  <si>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</si>
  <si>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</si>
  <si>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</si>
  <si>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</si>
  <si>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</si>
  <si>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</si>
  <si>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</si>
  <si>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</si>
  <si>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</si>
  <si>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</si>
  <si>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</si>
  <si>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</si>
  <si>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</si>
  <si>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</si>
  <si>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</si>
  <si>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</si>
  <si>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</si>
  <si>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</si>
  <si>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</si>
  <si>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</si>
  <si>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</si>
  <si>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</si>
  <si>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</si>
  <si>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</si>
  <si>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</si>
  <si>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</si>
  <si>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</si>
  <si>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</si>
  <si>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</si>
  <si>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</si>
  <si>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</si>
  <si>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</si>
  <si>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</si>
  <si>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</si>
  <si>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</si>
  <si>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</si>
  <si>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</si>
  <si>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</si>
  <si>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</si>
  <si>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</si>
  <si>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</si>
  <si>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</si>
  <si>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</si>
  <si>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</si>
  <si>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</si>
  <si>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</si>
  <si>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</si>
  <si>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</si>
  <si>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</si>
  <si>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</si>
  <si>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</si>
  <si>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</si>
  <si>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</si>
  <si>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</si>
  <si>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</si>
  <si>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</si>
  <si>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</si>
  <si>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722 - Zdravotechnika - vnitřní vodovod</t>
  </si>
  <si>
    <t xml:space="preserve">    723 - Zdravotechnika - vnitřní plynovod</t>
  </si>
  <si>
    <t xml:space="preserve">    727 - Zdravotechnika - požární ochrana</t>
  </si>
  <si>
    <t xml:space="preserve">    732 - Ústřední vytápění - strojovny</t>
  </si>
  <si>
    <t xml:space="preserve">    734 - Ústřední vytápění - armatury</t>
  </si>
  <si>
    <t xml:space="preserve">    783 - Dokončovací práce - nátěry</t>
  </si>
  <si>
    <t>VRN - Vedlejší rozpočtové náklady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</si>
  <si>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</si>
  <si>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</si>
  <si>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</si>
  <si>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</si>
  <si>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</si>
  <si>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</si>
  <si>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</si>
  <si>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</si>
  <si>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</si>
  <si>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</si>
  <si>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</si>
  <si>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</si>
  <si>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</si>
  <si>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</si>
  <si>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</si>
  <si>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</si>
  <si>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</si>
  <si>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</si>
  <si>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722</t>
  </si>
  <si>
    <t>Zdravotechnika - vnitřní vodovod</t>
  </si>
  <si>
    <t>K</t>
  </si>
  <si>
    <t>722130802</t>
  </si>
  <si>
    <t xml:space="preserve">Demontáž potrubí ocelové pozinkované závitové DN přes 25 do 40 vč. armatur </t>
  </si>
  <si>
    <t>m</t>
  </si>
  <si>
    <t>16</t>
  </si>
  <si>
    <t>1828361793</t>
  </si>
  <si>
    <t>722170945r01</t>
  </si>
  <si>
    <t xml:space="preserve">Napojení na stávající potrubí </t>
  </si>
  <si>
    <t>kus</t>
  </si>
  <si>
    <t>2080900322</t>
  </si>
  <si>
    <t>3</t>
  </si>
  <si>
    <t>722174023</t>
  </si>
  <si>
    <t>Potrubí vodovodní plastové PPR svar polyfúze PN 20 D 25x4,2 mm</t>
  </si>
  <si>
    <t>-1581203302</t>
  </si>
  <si>
    <t>4</t>
  </si>
  <si>
    <t>722174024</t>
  </si>
  <si>
    <t>Potrubí vodovodní plastové PPR svar polyfuze PN 20 D 32 x5,4 mm</t>
  </si>
  <si>
    <t>-158560521</t>
  </si>
  <si>
    <t>5</t>
  </si>
  <si>
    <t>722174026</t>
  </si>
  <si>
    <t>Potrubí vodovodní plastové PPR svar polyfúze PN 20 D 50x8,4 mm</t>
  </si>
  <si>
    <t>1977101963</t>
  </si>
  <si>
    <t>6</t>
  </si>
  <si>
    <t>722181222</t>
  </si>
  <si>
    <t>Ochrana vodovodního potrubí přilepenými termoizolačními trubicemi z PE tl přes 6 do 9 mm DN přes 22 do 45 mm</t>
  </si>
  <si>
    <t>2121840316</t>
  </si>
  <si>
    <t>7</t>
  </si>
  <si>
    <t>722181223</t>
  </si>
  <si>
    <t>Ochrana vodovodního potrubí přilepenými termoizolačními trubicemi z PE tl přes 6 do 9 mm DN přes 45 do 63 mm</t>
  </si>
  <si>
    <t>1722186860</t>
  </si>
  <si>
    <t>8</t>
  </si>
  <si>
    <t>722181252r01</t>
  </si>
  <si>
    <t>Ochrana vodovodního potrubí přilepenými termoizolačními trubicemi z PE tl do 30 mm DN přes 22 do 45 mm</t>
  </si>
  <si>
    <t>-162178385</t>
  </si>
  <si>
    <t>9</t>
  </si>
  <si>
    <t>722181253r01</t>
  </si>
  <si>
    <t>Ochrana vodovodního potrubí přilepenými termoizolačními trubicemi z PE tl do 40 mm DN přes 45 do 63 mm</t>
  </si>
  <si>
    <t>1532904274</t>
  </si>
  <si>
    <t>10</t>
  </si>
  <si>
    <t>722182013</t>
  </si>
  <si>
    <t>Podpůrný žlab pro potrubí D 32</t>
  </si>
  <si>
    <t>-31728439</t>
  </si>
  <si>
    <t>11</t>
  </si>
  <si>
    <t>722182015</t>
  </si>
  <si>
    <t>Podpůrný žlab pro potrubí D 50</t>
  </si>
  <si>
    <t>-1894795921</t>
  </si>
  <si>
    <t>722190901</t>
  </si>
  <si>
    <t>Uzavření nebo otevření vodovodního potrubí při opravách</t>
  </si>
  <si>
    <t>953434486</t>
  </si>
  <si>
    <t>13</t>
  </si>
  <si>
    <t>722224152</t>
  </si>
  <si>
    <t>Kulový kohout zahradní s vnějším závitem a páčkou PN 15, T 120°C G 1/2" - 3/4"</t>
  </si>
  <si>
    <t>-1157703</t>
  </si>
  <si>
    <t>14</t>
  </si>
  <si>
    <t>722231074</t>
  </si>
  <si>
    <t>Ventil zpětný mosazný G 1" PN 10 do 110°C se dvěma závity</t>
  </si>
  <si>
    <t>1726886486</t>
  </si>
  <si>
    <t>15</t>
  </si>
  <si>
    <t>722231076</t>
  </si>
  <si>
    <t>Ventil zpětný mosazný G 6/4" PN 10 do 110°C se dvěma závity</t>
  </si>
  <si>
    <t>1892851133</t>
  </si>
  <si>
    <t>722231142</t>
  </si>
  <si>
    <t>Ventil závitový pojistný rohový G 3/4"</t>
  </si>
  <si>
    <t>-1534254356</t>
  </si>
  <si>
    <t>17</t>
  </si>
  <si>
    <t>722232045</t>
  </si>
  <si>
    <t>Kohout kulový přímý G 1" PN 42 do 185°C vnitřní závit</t>
  </si>
  <si>
    <t>-1992903440</t>
  </si>
  <si>
    <t>18</t>
  </si>
  <si>
    <t>722232047</t>
  </si>
  <si>
    <t>Kohout kulový přímý G 6/4" PN 42 do 185°C vnitřní závit</t>
  </si>
  <si>
    <t>-2043041970</t>
  </si>
  <si>
    <t>19</t>
  </si>
  <si>
    <t>722234265</t>
  </si>
  <si>
    <t>Filtr mosazný G 1" PN 20 do 80°C s 2x vnitřním závitem</t>
  </si>
  <si>
    <t>-1928283606</t>
  </si>
  <si>
    <t>20</t>
  </si>
  <si>
    <t>722290226</t>
  </si>
  <si>
    <t>Zkouška těsnosti vodovodního potrubí závitového DN do 50</t>
  </si>
  <si>
    <t>1467716872</t>
  </si>
  <si>
    <t>722290234</t>
  </si>
  <si>
    <t>Proplach a dezinfekce vodovodního potrubí DN do 80</t>
  </si>
  <si>
    <t>-1969175230</t>
  </si>
  <si>
    <t>22</t>
  </si>
  <si>
    <t>998722101</t>
  </si>
  <si>
    <t>Přesun hmot tonážní pro vnitřní vodovod v objektech v do 6 m</t>
  </si>
  <si>
    <t>t</t>
  </si>
  <si>
    <t>173240248</t>
  </si>
  <si>
    <t>723</t>
  </si>
  <si>
    <t>Zdravotechnika - vnitřní plynovod</t>
  </si>
  <si>
    <t>23</t>
  </si>
  <si>
    <t>723111202</t>
  </si>
  <si>
    <t>Potrubí ocelové závitové černé bezešvé svařované běžné DN 15</t>
  </si>
  <si>
    <t>-215722699</t>
  </si>
  <si>
    <t>24</t>
  </si>
  <si>
    <t>723111206</t>
  </si>
  <si>
    <t>Potrubí ocelové závitové černé bezešvé svařované běžné DN 40</t>
  </si>
  <si>
    <t>1898385276</t>
  </si>
  <si>
    <t>25</t>
  </si>
  <si>
    <t>723150312</t>
  </si>
  <si>
    <t>Potrubí ocelové hladké černé bezešvé spojované svařováním tvářené za tepla D 57x3,2 mm</t>
  </si>
  <si>
    <t>769054837</t>
  </si>
  <si>
    <t>26</t>
  </si>
  <si>
    <t>723150313</t>
  </si>
  <si>
    <t>Potrubí ocelové hladké černé bezešvé spojované svařováním tvářené za tepla D 76x3,2 mm</t>
  </si>
  <si>
    <t>-1717144978</t>
  </si>
  <si>
    <t>27</t>
  </si>
  <si>
    <t>723150318</t>
  </si>
  <si>
    <t>Potrubí ocelové hladké černé bezešvé spojované svařováním tvářené za tepla D 219x6,3 mm</t>
  </si>
  <si>
    <t>-1512610699</t>
  </si>
  <si>
    <t>28</t>
  </si>
  <si>
    <t>723150371</t>
  </si>
  <si>
    <t>Chránička D 108x4 mm</t>
  </si>
  <si>
    <t>1038162941</t>
  </si>
  <si>
    <t>29</t>
  </si>
  <si>
    <t>723150803</t>
  </si>
  <si>
    <t>Demontáž potrubí ocelové hladké svařované D přes 44,5 do 76</t>
  </si>
  <si>
    <t>426021372</t>
  </si>
  <si>
    <t>30</t>
  </si>
  <si>
    <t>723150804</t>
  </si>
  <si>
    <t>Demontáž potrubí ocelové hladké svařované D přes 76 do 108</t>
  </si>
  <si>
    <t>-310821676</t>
  </si>
  <si>
    <t>31</t>
  </si>
  <si>
    <t>723150806</t>
  </si>
  <si>
    <t>Demontáž potrubí ocelové hladké svařované D 219</t>
  </si>
  <si>
    <t>-2070969449</t>
  </si>
  <si>
    <t>32</t>
  </si>
  <si>
    <t>723190206</t>
  </si>
  <si>
    <t>Přípojka plynovodní ocelová závitová černá bezešvá spojovaná na závit běžná DN 40</t>
  </si>
  <si>
    <t>soubor</t>
  </si>
  <si>
    <t>-2010416480</t>
  </si>
  <si>
    <t>33</t>
  </si>
  <si>
    <t>723190901</t>
  </si>
  <si>
    <t>Uzavření,otevření plynovodního potrubí při opravě</t>
  </si>
  <si>
    <t>-1743271001</t>
  </si>
  <si>
    <t>34</t>
  </si>
  <si>
    <t>723190907</t>
  </si>
  <si>
    <t>Odvzdušnění nebo napuštění plynovodního potrubí</t>
  </si>
  <si>
    <t>-127189618</t>
  </si>
  <si>
    <t>35</t>
  </si>
  <si>
    <t>723190909</t>
  </si>
  <si>
    <t>Zkouška těsnosti potrubí plynovodního</t>
  </si>
  <si>
    <t>2010410418</t>
  </si>
  <si>
    <t>36</t>
  </si>
  <si>
    <t>723190916r01</t>
  </si>
  <si>
    <t xml:space="preserve">Napojení na stávající plynovod </t>
  </si>
  <si>
    <t>-624398759</t>
  </si>
  <si>
    <t>37</t>
  </si>
  <si>
    <t>723219103</t>
  </si>
  <si>
    <t>Montáž armatur plynovodních přírubových DN 65 ostatní typ</t>
  </si>
  <si>
    <t>-1017913315</t>
  </si>
  <si>
    <t>38</t>
  </si>
  <si>
    <t>M</t>
  </si>
  <si>
    <t>422EV65</t>
  </si>
  <si>
    <t>Samočinný uzávěr plynného paliva dle ČSN EN 161  v součinnosti s detektory úniku plynu. Bez napětí uzavřen, do otevřené polohy přestavit po vědomém zásahu ovbsluhovatele, cívka pod napětím DN 65</t>
  </si>
  <si>
    <t>-268787324</t>
  </si>
  <si>
    <t>39</t>
  </si>
  <si>
    <t>723221304</t>
  </si>
  <si>
    <t>Ventil vzorkovací rohový G 1/2" PN 5 s vnitřním závitem</t>
  </si>
  <si>
    <t>-93363713</t>
  </si>
  <si>
    <t>40</t>
  </si>
  <si>
    <t>723231162</t>
  </si>
  <si>
    <t>Kohout kulový přímý G 1/2" PN 42 do 185°C plnoprůtokový vnitřní závit těžká řada</t>
  </si>
  <si>
    <t>-608027170</t>
  </si>
  <si>
    <t>41</t>
  </si>
  <si>
    <t>723231166</t>
  </si>
  <si>
    <t>Kohout kulový přímý G 1 1/2" PN 42 do 185°C plnoprůtokový vnitřní závit těžká řada</t>
  </si>
  <si>
    <t>-1991089977</t>
  </si>
  <si>
    <t>42</t>
  </si>
  <si>
    <t>998723101</t>
  </si>
  <si>
    <t>Přesun hmot tonážní pro vnitřní plynovod v objektech v do 6 m</t>
  </si>
  <si>
    <t>-1896721956</t>
  </si>
  <si>
    <t>727</t>
  </si>
  <si>
    <t>Zdravotechnika - požární ochrana</t>
  </si>
  <si>
    <t>43</t>
  </si>
  <si>
    <t>727111004</t>
  </si>
  <si>
    <t>Trubní ucpávka ocelového potrubí bez izolace DN 65 stěnou tl 100 mm požární odolnost EI 120</t>
  </si>
  <si>
    <t>-142548330</t>
  </si>
  <si>
    <t>732</t>
  </si>
  <si>
    <t>Ústřední vytápění - strojovny</t>
  </si>
  <si>
    <t>44</t>
  </si>
  <si>
    <t>732421207r01</t>
  </si>
  <si>
    <t xml:space="preserve">Výměna stávajícího cirklačního čerpadla DN 25 - demontáž , montáž </t>
  </si>
  <si>
    <t>1975459217</t>
  </si>
  <si>
    <t>45</t>
  </si>
  <si>
    <t>998732101</t>
  </si>
  <si>
    <t>Přesun hmot tonážní pro strojovny v objektech v do 6 m</t>
  </si>
  <si>
    <t>-1820717927</t>
  </si>
  <si>
    <t>734</t>
  </si>
  <si>
    <t>Ústřední vytápění - armatury</t>
  </si>
  <si>
    <t>46</t>
  </si>
  <si>
    <t>734421102R01</t>
  </si>
  <si>
    <t>Tlakoměr deformační kruhový 0,0 - 6,0 kPa</t>
  </si>
  <si>
    <t>-1970271716</t>
  </si>
  <si>
    <t>47</t>
  </si>
  <si>
    <t>734424101R01</t>
  </si>
  <si>
    <t xml:space="preserve">Tlakoměrná smyčka se závitem M 20x1,5 , trojcestný kohout </t>
  </si>
  <si>
    <t>1707646422</t>
  </si>
  <si>
    <t>48</t>
  </si>
  <si>
    <t>998734103</t>
  </si>
  <si>
    <t>Přesun hmot tonážní pro armatury v objektech v do 24 m</t>
  </si>
  <si>
    <t>394331588</t>
  </si>
  <si>
    <t>783</t>
  </si>
  <si>
    <t>Dokončovací práce - nátěry</t>
  </si>
  <si>
    <t>49</t>
  </si>
  <si>
    <t>783617621</t>
  </si>
  <si>
    <t>Krycí jednonásobný syntetický nátěr potrubí přes DN 50 do DN 100 mm</t>
  </si>
  <si>
    <t>893268794</t>
  </si>
  <si>
    <t>50</t>
  </si>
  <si>
    <t>783617681</t>
  </si>
  <si>
    <t>Krycí jednonásobný syntetický nátěr potrubí DN přes 200 mm</t>
  </si>
  <si>
    <t>m2</t>
  </si>
  <si>
    <t>-491828865</t>
  </si>
  <si>
    <t>VRN</t>
  </si>
  <si>
    <t>Vedlejší rozpočtové náklady</t>
  </si>
  <si>
    <t>VRN4</t>
  </si>
  <si>
    <t>Inženýrská činnost</t>
  </si>
  <si>
    <t>51</t>
  </si>
  <si>
    <t>043114000</t>
  </si>
  <si>
    <t xml:space="preserve">Zkoušky tlakové, revizní zpráva </t>
  </si>
  <si>
    <t>soub</t>
  </si>
  <si>
    <t>1024</t>
  </si>
  <si>
    <t>1639558865</t>
  </si>
  <si>
    <t>VRN9</t>
  </si>
  <si>
    <t>Ostatní náklady</t>
  </si>
  <si>
    <t>52</t>
  </si>
  <si>
    <t>090001000</t>
  </si>
  <si>
    <t xml:space="preserve">Ostatní náklady - uchycení potrubí, zednické výpomoci </t>
  </si>
  <si>
    <t>-566705387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</si>
</sst>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166" fontId="15" fillId="0" borderId="0" xfId="0" applyNumberFormat="1" applyFont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9" xfId="0" applyNumberFormat="1" applyFont="1" applyBorder="1" applyAlignment="1">
      <alignment vertical="center"/>
    </xf>
    <xf numFmtId="4" fontId="23" fillId="0" borderId="20" xfId="0" applyNumberFormat="1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4" fontId="19" fillId="0" borderId="0" xfId="0" applyNumberFormat="1" applyFont="1"/>
    <xf numFmtId="166" fontId="26" fillId="0" borderId="12" xfId="0" applyNumberFormat="1" applyFont="1" applyBorder="1"/>
    <xf numFmtId="166" fontId="26" fillId="0" borderId="13" xfId="0" applyNumberFormat="1" applyFont="1" applyBorder="1"/>
    <xf numFmtId="4" fontId="27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166" fontId="18" fillId="0" borderId="0" xfId="0" applyNumberFormat="1" applyFont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8" fillId="0" borderId="22" xfId="0" applyFont="1" applyBorder="1" applyAlignment="1" applyProtection="1">
      <alignment horizontal="center" vertical="center"/>
      <protection locked="0"/>
    </xf>
    <xf numFmtId="49" fontId="28" fillId="0" borderId="22" xfId="0" applyNumberFormat="1" applyFont="1" applyBorder="1" applyAlignment="1" applyProtection="1">
      <alignment horizontal="left" vertical="center" wrapText="1"/>
      <protection locked="0"/>
    </xf>
    <xf numFmtId="0" fontId="28" fillId="0" borderId="22" xfId="0" applyFont="1" applyBorder="1" applyAlignment="1" applyProtection="1">
      <alignment horizontal="left" vertical="center" wrapText="1"/>
      <protection locked="0"/>
    </xf>
    <xf numFmtId="0" fontId="28" fillId="0" borderId="22" xfId="0" applyFont="1" applyBorder="1" applyAlignment="1" applyProtection="1">
      <alignment horizontal="center" vertical="center" wrapText="1"/>
      <protection locked="0"/>
    </xf>
    <xf numFmtId="167" fontId="28" fillId="0" borderId="22" xfId="0" applyNumberFormat="1" applyFont="1" applyBorder="1" applyAlignment="1" applyProtection="1">
      <alignment vertical="center"/>
      <protection locked="0"/>
    </xf>
    <xf numFmtId="4" fontId="28" fillId="0" borderId="22" xfId="0" applyNumberFormat="1" applyFont="1" applyBorder="1" applyAlignment="1" applyProtection="1">
      <alignment vertical="center"/>
      <protection locked="0"/>
    </xf>
    <xf numFmtId="0" fontId="29" fillId="0" borderId="22" xfId="0" applyFont="1" applyBorder="1" applyAlignment="1" applyProtection="1">
      <alignment vertical="center"/>
      <protection locked="0"/>
    </xf>
    <xf numFmtId="0" fontId="29" fillId="0" borderId="3" xfId="0" applyFont="1" applyBorder="1" applyAlignment="1">
      <alignment vertical="center"/>
    </xf>
    <xf numFmtId="0" fontId="28" fillId="0" borderId="14" xfId="0" applyFont="1" applyBorder="1" applyAlignment="1">
      <alignment horizontal="left" vertical="center"/>
    </xf>
    <xf numFmtId="0" fontId="28" fillId="0" borderId="0" xfId="0" applyFont="1" applyAlignment="1">
      <alignment horizontal="center"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48" t="s">
        <v>5</v>
      </c>
      <c r="AS2" s="149"/>
      <c r="AT2" s="149"/>
      <c r="AU2" s="149"/>
      <c r="AV2" s="149"/>
      <c r="AW2" s="149"/>
      <c r="AX2" s="149"/>
      <c r="AY2" s="149"/>
      <c r="AZ2" s="149"/>
      <c r="BA2" s="149"/>
      <c r="BB2" s="149"/>
      <c r="BC2" s="149"/>
      <c r="BD2" s="149"/>
      <c r="BE2" s="149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S4" s="13" t="s">
        <v>11</v>
      </c>
    </row>
    <row r="5" spans="1:74" ht="12" customHeight="1">
      <c r="B5" s="16"/>
      <c r="D5" s="19" t="s">
        <v>12</v>
      </c>
      <c r="K5" s="176" t="s">
        <v>13</v>
      </c>
      <c r="L5" s="149"/>
      <c r="M5" s="149"/>
      <c r="N5" s="149"/>
      <c r="O5" s="149"/>
      <c r="P5" s="149"/>
      <c r="Q5" s="149"/>
      <c r="R5" s="149"/>
      <c r="S5" s="149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  <c r="AR5" s="16"/>
      <c r="BS5" s="13" t="s">
        <v>6</v>
      </c>
    </row>
    <row r="6" spans="1:74" ht="36.950000000000003" customHeight="1">
      <c r="B6" s="16"/>
      <c r="D6" s="21" t="s">
        <v>14</v>
      </c>
      <c r="K6" s="177" t="s">
        <v>15</v>
      </c>
      <c r="L6" s="149"/>
      <c r="M6" s="149"/>
      <c r="N6" s="149"/>
      <c r="O6" s="149"/>
      <c r="P6" s="149"/>
      <c r="Q6" s="149"/>
      <c r="R6" s="149"/>
      <c r="S6" s="149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  <c r="AR6" s="16"/>
      <c r="BS6" s="13" t="s">
        <v>6</v>
      </c>
    </row>
    <row r="7" spans="1:74" ht="12" customHeight="1">
      <c r="B7" s="16"/>
      <c r="D7" s="22" t="s">
        <v>16</v>
      </c>
      <c r="K7" s="20" t="s">
        <v>1</v>
      </c>
      <c r="AK7" s="22" t="s">
        <v>17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18</v>
      </c>
      <c r="K8" s="20" t="s">
        <v>19</v>
      </c>
      <c r="AK8" s="22" t="s">
        <v>20</v>
      </c>
      <c r="AN8" s="20" t="s">
        <v>21</v>
      </c>
      <c r="AR8" s="16"/>
      <c r="BS8" s="13" t="s">
        <v>6</v>
      </c>
    </row>
    <row r="9" spans="1:74" ht="14.45" customHeight="1">
      <c r="B9" s="16"/>
      <c r="AR9" s="16"/>
      <c r="BS9" s="13" t="s">
        <v>6</v>
      </c>
    </row>
    <row r="10" spans="1:74" ht="12" customHeight="1">
      <c r="B10" s="16"/>
      <c r="D10" s="22" t="s">
        <v>22</v>
      </c>
      <c r="AK10" s="22" t="s">
        <v>23</v>
      </c>
      <c r="AN10" s="20" t="s">
        <v>1</v>
      </c>
      <c r="AR10" s="16"/>
      <c r="BS10" s="13" t="s">
        <v>6</v>
      </c>
    </row>
    <row r="11" spans="1:74" ht="18.399999999999999" customHeight="1">
      <c r="B11" s="16"/>
      <c r="E11" s="20" t="s">
        <v>19</v>
      </c>
      <c r="AK11" s="22" t="s">
        <v>24</v>
      </c>
      <c r="AN11" s="20" t="s">
        <v>1</v>
      </c>
      <c r="AR11" s="16"/>
      <c r="BS11" s="13" t="s">
        <v>6</v>
      </c>
    </row>
    <row r="12" spans="1:74" ht="6.95" customHeight="1">
      <c r="B12" s="16"/>
      <c r="AR12" s="16"/>
      <c r="BS12" s="13" t="s">
        <v>6</v>
      </c>
    </row>
    <row r="13" spans="1:74" ht="12" customHeight="1">
      <c r="B13" s="16"/>
      <c r="D13" s="22" t="s">
        <v>25</v>
      </c>
      <c r="AK13" s="22" t="s">
        <v>23</v>
      </c>
      <c r="AN13" s="20" t="s">
        <v>1</v>
      </c>
      <c r="AR13" s="16"/>
      <c r="BS13" s="13" t="s">
        <v>6</v>
      </c>
    </row>
    <row r="14" spans="1:74" ht="12.75">
      <c r="B14" s="16"/>
      <c r="E14" s="20" t="s">
        <v>19</v>
      </c>
      <c r="AK14" s="22" t="s">
        <v>24</v>
      </c>
      <c r="AN14" s="20" t="s">
        <v>1</v>
      </c>
      <c r="AR14" s="16"/>
      <c r="BS14" s="13" t="s">
        <v>6</v>
      </c>
    </row>
    <row r="15" spans="1:74" ht="6.95" customHeight="1">
      <c r="B15" s="16"/>
      <c r="AR15" s="16"/>
      <c r="BS15" s="13" t="s">
        <v>3</v>
      </c>
    </row>
    <row r="16" spans="1:74" ht="12" customHeight="1">
      <c r="B16" s="16"/>
      <c r="D16" s="22" t="s">
        <v>26</v>
      </c>
      <c r="AK16" s="22" t="s">
        <v>23</v>
      </c>
      <c r="AN16" s="20" t="s">
        <v>1</v>
      </c>
      <c r="AR16" s="16"/>
      <c r="BS16" s="13" t="s">
        <v>3</v>
      </c>
    </row>
    <row r="17" spans="2:71" ht="18.399999999999999" customHeight="1">
      <c r="B17" s="16"/>
      <c r="E17" s="20" t="s">
        <v>19</v>
      </c>
      <c r="AK17" s="22" t="s">
        <v>24</v>
      </c>
      <c r="AN17" s="20" t="s">
        <v>1</v>
      </c>
      <c r="AR17" s="16"/>
      <c r="BS17" s="13" t="s">
        <v>27</v>
      </c>
    </row>
    <row r="18" spans="2:71" ht="6.95" customHeight="1">
      <c r="B18" s="16"/>
      <c r="AR18" s="16"/>
      <c r="BS18" s="13" t="s">
        <v>6</v>
      </c>
    </row>
    <row r="19" spans="2:71" ht="12" customHeight="1">
      <c r="B19" s="16"/>
      <c r="D19" s="22" t="s">
        <v>28</v>
      </c>
      <c r="AK19" s="22" t="s">
        <v>23</v>
      </c>
      <c r="AN19" s="20" t="s">
        <v>1</v>
      </c>
      <c r="AR19" s="16"/>
      <c r="BS19" s="13" t="s">
        <v>6</v>
      </c>
    </row>
    <row r="20" spans="2:71" ht="18.399999999999999" customHeight="1">
      <c r="B20" s="16"/>
      <c r="E20" s="20" t="s">
        <v>19</v>
      </c>
      <c r="AK20" s="22" t="s">
        <v>24</v>
      </c>
      <c r="AN20" s="20" t="s">
        <v>1</v>
      </c>
      <c r="AR20" s="16"/>
      <c r="BS20" s="13" t="s">
        <v>27</v>
      </c>
    </row>
    <row r="21" spans="2:71" ht="6.95" customHeight="1">
      <c r="B21" s="16"/>
      <c r="AR21" s="16"/>
    </row>
    <row r="22" spans="2:71" ht="12" customHeight="1">
      <c r="B22" s="16"/>
      <c r="D22" s="22" t="s">
        <v>29</v>
      </c>
      <c r="AR22" s="16"/>
    </row>
    <row r="23" spans="2:71" ht="16.5" customHeight="1">
      <c r="B23" s="16"/>
      <c r="E23" s="178" t="s">
        <v>1</v>
      </c>
      <c r="F23" s="178"/>
      <c r="G23" s="178"/>
      <c r="H23" s="178"/>
      <c r="I23" s="178"/>
      <c r="J23" s="178"/>
      <c r="K23" s="178"/>
      <c r="L23" s="178"/>
      <c r="M23" s="178"/>
      <c r="N23" s="178"/>
      <c r="O23" s="178"/>
      <c r="P23" s="178"/>
      <c r="Q23" s="178"/>
      <c r="R23" s="178"/>
      <c r="S23" s="178"/>
      <c r="T23" s="178"/>
      <c r="U23" s="178"/>
      <c r="V23" s="178"/>
      <c r="W23" s="178"/>
      <c r="X23" s="178"/>
      <c r="Y23" s="178"/>
      <c r="Z23" s="178"/>
      <c r="AA23" s="178"/>
      <c r="AB23" s="178"/>
      <c r="AC23" s="178"/>
      <c r="AD23" s="178"/>
      <c r="AE23" s="178"/>
      <c r="AF23" s="178"/>
      <c r="AG23" s="178"/>
      <c r="AH23" s="178"/>
      <c r="AI23" s="178"/>
      <c r="AJ23" s="178"/>
      <c r="AK23" s="178"/>
      <c r="AL23" s="178"/>
      <c r="AM23" s="178"/>
      <c r="AN23" s="178"/>
      <c r="AR23" s="16"/>
    </row>
    <row r="24" spans="2:71" ht="6.95" customHeight="1">
      <c r="B24" s="16"/>
      <c r="AR24" s="16"/>
    </row>
    <row r="25" spans="2:71" ht="6.95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" customHeight="1">
      <c r="B26" s="25"/>
      <c r="D26" s="26" t="s">
        <v>30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79">
        <f>ROUND(AG94,2)</f>
        <v>0</v>
      </c>
      <c r="AL26" s="180"/>
      <c r="AM26" s="180"/>
      <c r="AN26" s="180"/>
      <c r="AO26" s="180"/>
      <c r="AR26" s="25"/>
    </row>
    <row r="27" spans="2:71" s="1" customFormat="1" ht="6.95" customHeight="1">
      <c r="B27" s="25"/>
      <c r="AR27" s="25"/>
    </row>
    <row r="28" spans="2:71" s="1" customFormat="1" ht="12.75">
      <c r="B28" s="25"/>
      <c r="L28" s="181" t="s">
        <v>31</v>
      </c>
      <c r="M28" s="181"/>
      <c r="N28" s="181"/>
      <c r="O28" s="181"/>
      <c r="P28" s="181"/>
      <c r="W28" s="181" t="s">
        <v>32</v>
      </c>
      <c r="X28" s="181"/>
      <c r="Y28" s="181"/>
      <c r="Z28" s="181"/>
      <c r="AA28" s="181"/>
      <c r="AB28" s="181"/>
      <c r="AC28" s="181"/>
      <c r="AD28" s="181"/>
      <c r="AE28" s="181"/>
      <c r="AK28" s="181" t="s">
        <v>33</v>
      </c>
      <c r="AL28" s="181"/>
      <c r="AM28" s="181"/>
      <c r="AN28" s="181"/>
      <c r="AO28" s="181"/>
      <c r="AR28" s="25"/>
    </row>
    <row r="29" spans="2:71" s="2" customFormat="1" ht="14.45" customHeight="1">
      <c r="B29" s="29"/>
      <c r="D29" s="22" t="s">
        <v>34</v>
      </c>
      <c r="F29" s="22" t="s">
        <v>35</v>
      </c>
      <c r="L29" s="171">
        <v>0.21</v>
      </c>
      <c r="M29" s="170"/>
      <c r="N29" s="170"/>
      <c r="O29" s="170"/>
      <c r="P29" s="170"/>
      <c r="W29" s="169">
        <f>ROUND(AZ94, 2)</f>
        <v>0</v>
      </c>
      <c r="X29" s="170"/>
      <c r="Y29" s="170"/>
      <c r="Z29" s="170"/>
      <c r="AA29" s="170"/>
      <c r="AB29" s="170"/>
      <c r="AC29" s="170"/>
      <c r="AD29" s="170"/>
      <c r="AE29" s="170"/>
      <c r="AK29" s="169">
        <f>ROUND(AV94, 2)</f>
        <v>0</v>
      </c>
      <c r="AL29" s="170"/>
      <c r="AM29" s="170"/>
      <c r="AN29" s="170"/>
      <c r="AO29" s="170"/>
      <c r="AR29" s="29"/>
    </row>
    <row r="30" spans="2:71" s="2" customFormat="1" ht="14.45" customHeight="1">
      <c r="B30" s="29"/>
      <c r="F30" s="22" t="s">
        <v>36</v>
      </c>
      <c r="L30" s="171">
        <v>0.12</v>
      </c>
      <c r="M30" s="170"/>
      <c r="N30" s="170"/>
      <c r="O30" s="170"/>
      <c r="P30" s="170"/>
      <c r="W30" s="169">
        <f>ROUND(BA94, 2)</f>
        <v>0</v>
      </c>
      <c r="X30" s="170"/>
      <c r="Y30" s="170"/>
      <c r="Z30" s="170"/>
      <c r="AA30" s="170"/>
      <c r="AB30" s="170"/>
      <c r="AC30" s="170"/>
      <c r="AD30" s="170"/>
      <c r="AE30" s="170"/>
      <c r="AK30" s="169">
        <f>ROUND(AW94, 2)</f>
        <v>0</v>
      </c>
      <c r="AL30" s="170"/>
      <c r="AM30" s="170"/>
      <c r="AN30" s="170"/>
      <c r="AO30" s="170"/>
      <c r="AR30" s="29"/>
    </row>
    <row r="31" spans="2:71" s="2" customFormat="1" ht="14.45" hidden="1" customHeight="1">
      <c r="B31" s="29"/>
      <c r="F31" s="22" t="s">
        <v>37</v>
      </c>
      <c r="L31" s="171">
        <v>0.21</v>
      </c>
      <c r="M31" s="170"/>
      <c r="N31" s="170"/>
      <c r="O31" s="170"/>
      <c r="P31" s="170"/>
      <c r="W31" s="169">
        <f>ROUND(BB94, 2)</f>
        <v>0</v>
      </c>
      <c r="X31" s="170"/>
      <c r="Y31" s="170"/>
      <c r="Z31" s="170"/>
      <c r="AA31" s="170"/>
      <c r="AB31" s="170"/>
      <c r="AC31" s="170"/>
      <c r="AD31" s="170"/>
      <c r="AE31" s="170"/>
      <c r="AK31" s="169">
        <v>0</v>
      </c>
      <c r="AL31" s="170"/>
      <c r="AM31" s="170"/>
      <c r="AN31" s="170"/>
      <c r="AO31" s="170"/>
      <c r="AR31" s="29"/>
    </row>
    <row r="32" spans="2:71" s="2" customFormat="1" ht="14.45" hidden="1" customHeight="1">
      <c r="B32" s="29"/>
      <c r="F32" s="22" t="s">
        <v>38</v>
      </c>
      <c r="L32" s="171">
        <v>0.12</v>
      </c>
      <c r="M32" s="170"/>
      <c r="N32" s="170"/>
      <c r="O32" s="170"/>
      <c r="P32" s="170"/>
      <c r="W32" s="169">
        <f>ROUND(BC94, 2)</f>
        <v>0</v>
      </c>
      <c r="X32" s="170"/>
      <c r="Y32" s="170"/>
      <c r="Z32" s="170"/>
      <c r="AA32" s="170"/>
      <c r="AB32" s="170"/>
      <c r="AC32" s="170"/>
      <c r="AD32" s="170"/>
      <c r="AE32" s="170"/>
      <c r="AK32" s="169">
        <v>0</v>
      </c>
      <c r="AL32" s="170"/>
      <c r="AM32" s="170"/>
      <c r="AN32" s="170"/>
      <c r="AO32" s="170"/>
      <c r="AR32" s="29"/>
    </row>
    <row r="33" spans="2:44" s="2" customFormat="1" ht="14.45" hidden="1" customHeight="1">
      <c r="B33" s="29"/>
      <c r="F33" s="22" t="s">
        <v>39</v>
      </c>
      <c r="L33" s="171">
        <v>0</v>
      </c>
      <c r="M33" s="170"/>
      <c r="N33" s="170"/>
      <c r="O33" s="170"/>
      <c r="P33" s="170"/>
      <c r="W33" s="169">
        <f>ROUND(BD94, 2)</f>
        <v>0</v>
      </c>
      <c r="X33" s="170"/>
      <c r="Y33" s="170"/>
      <c r="Z33" s="170"/>
      <c r="AA33" s="170"/>
      <c r="AB33" s="170"/>
      <c r="AC33" s="170"/>
      <c r="AD33" s="170"/>
      <c r="AE33" s="170"/>
      <c r="AK33" s="169">
        <v>0</v>
      </c>
      <c r="AL33" s="170"/>
      <c r="AM33" s="170"/>
      <c r="AN33" s="170"/>
      <c r="AO33" s="170"/>
      <c r="AR33" s="29"/>
    </row>
    <row r="34" spans="2:44" s="1" customFormat="1" ht="6.95" customHeight="1">
      <c r="B34" s="25"/>
      <c r="AR34" s="25"/>
    </row>
    <row r="35" spans="2:44" s="1" customFormat="1" ht="25.9" customHeight="1">
      <c r="B35" s="25"/>
      <c r="C35" s="30"/>
      <c r="D35" s="31" t="s">
        <v>40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3" t="s">
        <v>41</v>
      </c>
      <c r="U35" s="32"/>
      <c r="V35" s="32"/>
      <c r="W35" s="32"/>
      <c r="X35" s="172" t="s">
        <v>42</v>
      </c>
      <c r="Y35" s="173"/>
      <c r="Z35" s="173"/>
      <c r="AA35" s="173"/>
      <c r="AB35" s="173"/>
      <c r="AC35" s="32"/>
      <c r="AD35" s="32"/>
      <c r="AE35" s="32"/>
      <c r="AF35" s="32"/>
      <c r="AG35" s="32"/>
      <c r="AH35" s="32"/>
      <c r="AI35" s="32"/>
      <c r="AJ35" s="32"/>
      <c r="AK35" s="174">
        <f>SUM(AK26:AK33)</f>
        <v>0</v>
      </c>
      <c r="AL35" s="173"/>
      <c r="AM35" s="173"/>
      <c r="AN35" s="173"/>
      <c r="AO35" s="175"/>
      <c r="AP35" s="30"/>
      <c r="AQ35" s="30"/>
      <c r="AR35" s="25"/>
    </row>
    <row r="36" spans="2:44" s="1" customFormat="1" ht="6.95" customHeight="1">
      <c r="B36" s="25"/>
      <c r="AR36" s="25"/>
    </row>
    <row r="37" spans="2:44" s="1" customFormat="1" ht="14.45" customHeight="1">
      <c r="B37" s="25"/>
      <c r="AR37" s="25"/>
    </row>
    <row r="38" spans="2:44" ht="14.45" customHeight="1">
      <c r="B38" s="16"/>
      <c r="AR38" s="16"/>
    </row>
    <row r="39" spans="2:44" ht="14.45" customHeight="1">
      <c r="B39" s="16"/>
      <c r="AR39" s="16"/>
    </row>
    <row r="40" spans="2:44" ht="14.45" customHeight="1">
      <c r="B40" s="16"/>
      <c r="AR40" s="16"/>
    </row>
    <row r="41" spans="2:44" ht="14.45" customHeight="1">
      <c r="B41" s="16"/>
      <c r="AR41" s="16"/>
    </row>
    <row r="42" spans="2:44" ht="14.45" customHeight="1">
      <c r="B42" s="16"/>
      <c r="AR42" s="16"/>
    </row>
    <row r="43" spans="2:44" ht="14.45" customHeight="1">
      <c r="B43" s="16"/>
      <c r="AR43" s="16"/>
    </row>
    <row r="44" spans="2:44" ht="14.45" customHeight="1">
      <c r="B44" s="16"/>
      <c r="AR44" s="16"/>
    </row>
    <row r="45" spans="2:44" ht="14.45" customHeight="1">
      <c r="B45" s="16"/>
      <c r="AR45" s="16"/>
    </row>
    <row r="46" spans="2:44" ht="14.45" customHeight="1">
      <c r="B46" s="16"/>
      <c r="AR46" s="16"/>
    </row>
    <row r="47" spans="2:44" ht="14.45" customHeight="1">
      <c r="B47" s="16"/>
      <c r="AR47" s="16"/>
    </row>
    <row r="48" spans="2:44" ht="14.45" customHeight="1">
      <c r="B48" s="16"/>
      <c r="AR48" s="16"/>
    </row>
    <row r="49" spans="2:44" s="1" customFormat="1" ht="14.45" customHeight="1">
      <c r="B49" s="25"/>
      <c r="D49" s="34" t="s">
        <v>43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44</v>
      </c>
      <c r="AI49" s="35"/>
      <c r="AJ49" s="35"/>
      <c r="AK49" s="35"/>
      <c r="AL49" s="35"/>
      <c r="AM49" s="35"/>
      <c r="AN49" s="35"/>
      <c r="AO49" s="35"/>
      <c r="AR49" s="25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5"/>
      <c r="D60" s="36" t="s">
        <v>45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6" t="s">
        <v>46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6" t="s">
        <v>45</v>
      </c>
      <c r="AI60" s="27"/>
      <c r="AJ60" s="27"/>
      <c r="AK60" s="27"/>
      <c r="AL60" s="27"/>
      <c r="AM60" s="36" t="s">
        <v>46</v>
      </c>
      <c r="AN60" s="27"/>
      <c r="AO60" s="27"/>
      <c r="AR60" s="25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5"/>
      <c r="D64" s="34" t="s">
        <v>47</v>
      </c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4" t="s">
        <v>48</v>
      </c>
      <c r="AI64" s="35"/>
      <c r="AJ64" s="35"/>
      <c r="AK64" s="35"/>
      <c r="AL64" s="35"/>
      <c r="AM64" s="35"/>
      <c r="AN64" s="35"/>
      <c r="AO64" s="35"/>
      <c r="AR64" s="25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5"/>
      <c r="D75" s="36" t="s">
        <v>45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6" t="s">
        <v>46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6" t="s">
        <v>45</v>
      </c>
      <c r="AI75" s="27"/>
      <c r="AJ75" s="27"/>
      <c r="AK75" s="27"/>
      <c r="AL75" s="27"/>
      <c r="AM75" s="36" t="s">
        <v>46</v>
      </c>
      <c r="AN75" s="27"/>
      <c r="AO75" s="27"/>
      <c r="AR75" s="25"/>
    </row>
    <row r="76" spans="2:44" s="1" customFormat="1">
      <c r="B76" s="25"/>
      <c r="AR76" s="25"/>
    </row>
    <row r="77" spans="2:44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25"/>
    </row>
    <row r="81" spans="1:90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25"/>
    </row>
    <row r="82" spans="1:90" s="1" customFormat="1" ht="24.95" customHeight="1">
      <c r="B82" s="25"/>
      <c r="C82" s="17" t="s">
        <v>49</v>
      </c>
      <c r="AR82" s="25"/>
    </row>
    <row r="83" spans="1:90" s="1" customFormat="1" ht="6.95" customHeight="1">
      <c r="B83" s="25"/>
      <c r="AR83" s="25"/>
    </row>
    <row r="84" spans="1:90" s="3" customFormat="1" ht="12" customHeight="1">
      <c r="B84" s="41"/>
      <c r="C84" s="22" t="s">
        <v>12</v>
      </c>
      <c r="L84" s="3" t="str">
        <f>K5</f>
        <v>GYMBOSKOVICEKOTELNA</v>
      </c>
      <c r="AR84" s="41"/>
    </row>
    <row r="85" spans="1:90" s="4" customFormat="1" ht="36.950000000000003" customHeight="1">
      <c r="B85" s="42"/>
      <c r="C85" s="43" t="s">
        <v>14</v>
      </c>
      <c r="L85" s="160" t="str">
        <f>K6</f>
        <v>Rekonstrukce kotelny a otopné soustavy Gymnázia Boskovice</v>
      </c>
      <c r="M85" s="161"/>
      <c r="N85" s="161"/>
      <c r="O85" s="161"/>
      <c r="P85" s="161"/>
      <c r="Q85" s="161"/>
      <c r="R85" s="161"/>
      <c r="S85" s="161"/>
      <c r="T85" s="161"/>
      <c r="U85" s="161"/>
      <c r="V85" s="161"/>
      <c r="W85" s="161"/>
      <c r="X85" s="161"/>
      <c r="Y85" s="161"/>
      <c r="Z85" s="161"/>
      <c r="AA85" s="161"/>
      <c r="AB85" s="161"/>
      <c r="AC85" s="161"/>
      <c r="AD85" s="161"/>
      <c r="AE85" s="161"/>
      <c r="AF85" s="161"/>
      <c r="AG85" s="161"/>
      <c r="AH85" s="161"/>
      <c r="AI85" s="161"/>
      <c r="AJ85" s="161"/>
      <c r="AR85" s="42"/>
    </row>
    <row r="86" spans="1:90" s="1" customFormat="1" ht="6.95" customHeight="1">
      <c r="B86" s="25"/>
      <c r="AR86" s="25"/>
    </row>
    <row r="87" spans="1:90" s="1" customFormat="1" ht="12" customHeight="1">
      <c r="B87" s="25"/>
      <c r="C87" s="22" t="s">
        <v>18</v>
      </c>
      <c r="L87" s="44" t="str">
        <f>IF(K8="","",K8)</f>
        <v xml:space="preserve"> </v>
      </c>
      <c r="AI87" s="22" t="s">
        <v>20</v>
      </c>
      <c r="AM87" s="162" t="str">
        <f>IF(AN8= "","",AN8)</f>
        <v>23. 5. 2024</v>
      </c>
      <c r="AN87" s="162"/>
      <c r="AR87" s="25"/>
    </row>
    <row r="88" spans="1:90" s="1" customFormat="1" ht="6.95" customHeight="1">
      <c r="B88" s="25"/>
      <c r="AR88" s="25"/>
    </row>
    <row r="89" spans="1:90" s="1" customFormat="1" ht="15.2" customHeight="1">
      <c r="B89" s="25"/>
      <c r="C89" s="22" t="s">
        <v>22</v>
      </c>
      <c r="L89" s="3" t="str">
        <f>IF(E11= "","",E11)</f>
        <v xml:space="preserve"> </v>
      </c>
      <c r="AI89" s="22" t="s">
        <v>26</v>
      </c>
      <c r="AM89" s="163" t="str">
        <f>IF(E17="","",E17)</f>
        <v xml:space="preserve"> </v>
      </c>
      <c r="AN89" s="164"/>
      <c r="AO89" s="164"/>
      <c r="AP89" s="164"/>
      <c r="AR89" s="25"/>
      <c r="AS89" s="165" t="s">
        <v>50</v>
      </c>
      <c r="AT89" s="166"/>
      <c r="AU89" s="46"/>
      <c r="AV89" s="46"/>
      <c r="AW89" s="46"/>
      <c r="AX89" s="46"/>
      <c r="AY89" s="46"/>
      <c r="AZ89" s="46"/>
      <c r="BA89" s="46"/>
      <c r="BB89" s="46"/>
      <c r="BC89" s="46"/>
      <c r="BD89" s="47"/>
    </row>
    <row r="90" spans="1:90" s="1" customFormat="1" ht="15.2" customHeight="1">
      <c r="B90" s="25"/>
      <c r="C90" s="22" t="s">
        <v>25</v>
      </c>
      <c r="L90" s="3" t="str">
        <f>IF(E14="","",E14)</f>
        <v xml:space="preserve"> </v>
      </c>
      <c r="AI90" s="22" t="s">
        <v>28</v>
      </c>
      <c r="AM90" s="163" t="str">
        <f>IF(E20="","",E20)</f>
        <v xml:space="preserve"> </v>
      </c>
      <c r="AN90" s="164"/>
      <c r="AO90" s="164"/>
      <c r="AP90" s="164"/>
      <c r="AR90" s="25"/>
      <c r="AS90" s="167"/>
      <c r="AT90" s="168"/>
      <c r="BD90" s="48"/>
    </row>
    <row r="91" spans="1:90" s="1" customFormat="1" ht="10.9" customHeight="1">
      <c r="B91" s="25"/>
      <c r="AR91" s="25"/>
      <c r="AS91" s="167"/>
      <c r="AT91" s="168"/>
      <c r="BD91" s="48"/>
    </row>
    <row r="92" spans="1:90" s="1" customFormat="1" ht="29.25" customHeight="1">
      <c r="B92" s="25"/>
      <c r="C92" s="150" t="s">
        <v>51</v>
      </c>
      <c r="D92" s="151"/>
      <c r="E92" s="151"/>
      <c r="F92" s="151"/>
      <c r="G92" s="151"/>
      <c r="H92" s="49"/>
      <c r="I92" s="152" t="s">
        <v>52</v>
      </c>
      <c r="J92" s="151"/>
      <c r="K92" s="151"/>
      <c r="L92" s="151"/>
      <c r="M92" s="151"/>
      <c r="N92" s="151"/>
      <c r="O92" s="151"/>
      <c r="P92" s="151"/>
      <c r="Q92" s="151"/>
      <c r="R92" s="151"/>
      <c r="S92" s="151"/>
      <c r="T92" s="151"/>
      <c r="U92" s="151"/>
      <c r="V92" s="151"/>
      <c r="W92" s="151"/>
      <c r="X92" s="151"/>
      <c r="Y92" s="151"/>
      <c r="Z92" s="151"/>
      <c r="AA92" s="151"/>
      <c r="AB92" s="151"/>
      <c r="AC92" s="151"/>
      <c r="AD92" s="151"/>
      <c r="AE92" s="151"/>
      <c r="AF92" s="151"/>
      <c r="AG92" s="153" t="s">
        <v>53</v>
      </c>
      <c r="AH92" s="151"/>
      <c r="AI92" s="151"/>
      <c r="AJ92" s="151"/>
      <c r="AK92" s="151"/>
      <c r="AL92" s="151"/>
      <c r="AM92" s="151"/>
      <c r="AN92" s="152" t="s">
        <v>54</v>
      </c>
      <c r="AO92" s="151"/>
      <c r="AP92" s="154"/>
      <c r="AQ92" s="50" t="s">
        <v>55</v>
      </c>
      <c r="AR92" s="25"/>
      <c r="AS92" s="51" t="s">
        <v>56</v>
      </c>
      <c r="AT92" s="52" t="s">
        <v>57</v>
      </c>
      <c r="AU92" s="52" t="s">
        <v>58</v>
      </c>
      <c r="AV92" s="52" t="s">
        <v>59</v>
      </c>
      <c r="AW92" s="52" t="s">
        <v>60</v>
      </c>
      <c r="AX92" s="52" t="s">
        <v>61</v>
      </c>
      <c r="AY92" s="52" t="s">
        <v>62</v>
      </c>
      <c r="AZ92" s="52" t="s">
        <v>63</v>
      </c>
      <c r="BA92" s="52" t="s">
        <v>64</v>
      </c>
      <c r="BB92" s="52" t="s">
        <v>65</v>
      </c>
      <c r="BC92" s="52" t="s">
        <v>66</v>
      </c>
      <c r="BD92" s="53" t="s">
        <v>67</v>
      </c>
    </row>
    <row r="93" spans="1:90" s="1" customFormat="1" ht="10.9" customHeight="1">
      <c r="B93" s="25"/>
      <c r="AR93" s="25"/>
      <c r="AS93" s="54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7"/>
    </row>
    <row r="94" spans="1:90" s="5" customFormat="1" ht="32.450000000000003" customHeight="1">
      <c r="B94" s="55"/>
      <c r="C94" s="56" t="s">
        <v>68</v>
      </c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  <c r="W94" s="57"/>
      <c r="X94" s="57"/>
      <c r="Y94" s="57"/>
      <c r="Z94" s="57"/>
      <c r="AA94" s="57"/>
      <c r="AB94" s="57"/>
      <c r="AC94" s="57"/>
      <c r="AD94" s="57"/>
      <c r="AE94" s="57"/>
      <c r="AF94" s="57"/>
      <c r="AG94" s="158">
        <f>ROUND(AG95,2)</f>
        <v>0</v>
      </c>
      <c r="AH94" s="158"/>
      <c r="AI94" s="158"/>
      <c r="AJ94" s="158"/>
      <c r="AK94" s="158"/>
      <c r="AL94" s="158"/>
      <c r="AM94" s="158"/>
      <c r="AN94" s="159">
        <f>SUM(AG94,AT94)</f>
        <v>0</v>
      </c>
      <c r="AO94" s="159"/>
      <c r="AP94" s="159"/>
      <c r="AQ94" s="59" t="s">
        <v>1</v>
      </c>
      <c r="AR94" s="55"/>
      <c r="AS94" s="60">
        <f>ROUND(AS95,2)</f>
        <v>0</v>
      </c>
      <c r="AT94" s="61">
        <f>ROUND(SUM(AV94:AW94),2)</f>
        <v>0</v>
      </c>
      <c r="AU94" s="62">
        <f>ROUND(AU95,5)</f>
        <v>78.859759999999994</v>
      </c>
      <c r="AV94" s="61">
        <f>ROUND(AZ94*L29,2)</f>
        <v>0</v>
      </c>
      <c r="AW94" s="61">
        <f>ROUND(BA94*L30,2)</f>
        <v>0</v>
      </c>
      <c r="AX94" s="61">
        <f>ROUND(BB94*L29,2)</f>
        <v>0</v>
      </c>
      <c r="AY94" s="61">
        <f>ROUND(BC94*L30,2)</f>
        <v>0</v>
      </c>
      <c r="AZ94" s="61">
        <f>ROUND(AZ95,2)</f>
        <v>0</v>
      </c>
      <c r="BA94" s="61">
        <f>ROUND(BA95,2)</f>
        <v>0</v>
      </c>
      <c r="BB94" s="61">
        <f>ROUND(BB95,2)</f>
        <v>0</v>
      </c>
      <c r="BC94" s="61">
        <f>ROUND(BC95,2)</f>
        <v>0</v>
      </c>
      <c r="BD94" s="63">
        <f>ROUND(BD95,2)</f>
        <v>0</v>
      </c>
      <c r="BS94" s="64" t="s">
        <v>69</v>
      </c>
      <c r="BT94" s="64" t="s">
        <v>70</v>
      </c>
      <c r="BV94" s="64" t="s">
        <v>71</v>
      </c>
      <c r="BW94" s="64" t="s">
        <v>4</v>
      </c>
      <c r="BX94" s="64" t="s">
        <v>72</v>
      </c>
      <c r="CL94" s="64" t="s">
        <v>1</v>
      </c>
    </row>
    <row r="95" spans="1:90" s="6" customFormat="1" ht="50.25" customHeight="1">
      <c r="A95" s="65" t="s">
        <v>73</v>
      </c>
      <c r="B95" s="66"/>
      <c r="C95" s="67"/>
      <c r="D95" s="157" t="s">
        <v>13</v>
      </c>
      <c r="E95" s="157"/>
      <c r="F95" s="157"/>
      <c r="G95" s="157"/>
      <c r="H95" s="157"/>
      <c r="I95" s="68"/>
      <c r="J95" s="157" t="s">
        <v>15</v>
      </c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57"/>
      <c r="Z95" s="157"/>
      <c r="AA95" s="157"/>
      <c r="AB95" s="157"/>
      <c r="AC95" s="157"/>
      <c r="AD95" s="157"/>
      <c r="AE95" s="157"/>
      <c r="AF95" s="157"/>
      <c r="AG95" s="155">
        <f>'GYMBOSKOVICEKOTELNA - Rek...'!J28</f>
        <v>0</v>
      </c>
      <c r="AH95" s="156"/>
      <c r="AI95" s="156"/>
      <c r="AJ95" s="156"/>
      <c r="AK95" s="156"/>
      <c r="AL95" s="156"/>
      <c r="AM95" s="156"/>
      <c r="AN95" s="155">
        <f>SUM(AG95,AT95)</f>
        <v>0</v>
      </c>
      <c r="AO95" s="156"/>
      <c r="AP95" s="156"/>
      <c r="AQ95" s="69" t="s">
        <v>74</v>
      </c>
      <c r="AR95" s="66"/>
      <c r="AS95" s="70">
        <v>0</v>
      </c>
      <c r="AT95" s="71">
        <f>ROUND(SUM(AV95:AW95),2)</f>
        <v>0</v>
      </c>
      <c r="AU95" s="72">
        <f>'GYMBOSKOVICEKOTELNA - Rek...'!P122</f>
        <v>78.85976100000002</v>
      </c>
      <c r="AV95" s="71">
        <f>'GYMBOSKOVICEKOTELNA - Rek...'!J31</f>
        <v>0</v>
      </c>
      <c r="AW95" s="71">
        <f>'GYMBOSKOVICEKOTELNA - Rek...'!J32</f>
        <v>0</v>
      </c>
      <c r="AX95" s="71">
        <f>'GYMBOSKOVICEKOTELNA - Rek...'!J33</f>
        <v>0</v>
      </c>
      <c r="AY95" s="71">
        <f>'GYMBOSKOVICEKOTELNA - Rek...'!J34</f>
        <v>0</v>
      </c>
      <c r="AZ95" s="71">
        <f>'GYMBOSKOVICEKOTELNA - Rek...'!F31</f>
        <v>0</v>
      </c>
      <c r="BA95" s="71">
        <f>'GYMBOSKOVICEKOTELNA - Rek...'!F32</f>
        <v>0</v>
      </c>
      <c r="BB95" s="71">
        <f>'GYMBOSKOVICEKOTELNA - Rek...'!F33</f>
        <v>0</v>
      </c>
      <c r="BC95" s="71">
        <f>'GYMBOSKOVICEKOTELNA - Rek...'!F34</f>
        <v>0</v>
      </c>
      <c r="BD95" s="73">
        <f>'GYMBOSKOVICEKOTELNA - Rek...'!F35</f>
        <v>0</v>
      </c>
      <c r="BT95" s="74" t="s">
        <v>75</v>
      </c>
      <c r="BU95" s="74" t="s">
        <v>76</v>
      </c>
      <c r="BV95" s="74" t="s">
        <v>71</v>
      </c>
      <c r="BW95" s="74" t="s">
        <v>4</v>
      </c>
      <c r="BX95" s="74" t="s">
        <v>72</v>
      </c>
      <c r="CL95" s="74" t="s">
        <v>1</v>
      </c>
    </row>
    <row r="96" spans="1:90" s="1" customFormat="1" ht="30" customHeight="1">
      <c r="B96" s="25"/>
      <c r="AR96" s="25"/>
    </row>
    <row r="97" spans="2:44" s="1" customFormat="1" ht="6.95" customHeight="1"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25"/>
    </row>
  </sheetData>
  <mergeCells count="40">
    <mergeCell ref="K5:AJ5"/>
    <mergeCell ref="K6:AJ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GYMBOSKOVICEKOTELNA - Rek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85"/>
  <sheetViews>
    <sheetView showGridLines="0" tabSelected="1" topLeftCell="A79" workbookViewId="0">
      <selection activeCell="X124" sqref="X12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48" t="s">
        <v>5</v>
      </c>
      <c r="M2" s="149"/>
      <c r="N2" s="149"/>
      <c r="O2" s="149"/>
      <c r="P2" s="149"/>
      <c r="Q2" s="149"/>
      <c r="R2" s="149"/>
      <c r="S2" s="149"/>
      <c r="T2" s="149"/>
      <c r="U2" s="149"/>
      <c r="V2" s="149"/>
      <c r="AT2" s="13" t="s">
        <v>4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77</v>
      </c>
    </row>
    <row r="4" spans="2:46" ht="24.95" customHeight="1">
      <c r="B4" s="16"/>
      <c r="D4" s="17" t="s">
        <v>78</v>
      </c>
      <c r="L4" s="16"/>
      <c r="M4" s="75" t="s">
        <v>10</v>
      </c>
      <c r="AT4" s="13" t="s">
        <v>3</v>
      </c>
    </row>
    <row r="5" spans="2:46" ht="6.95" customHeight="1">
      <c r="B5" s="16"/>
      <c r="L5" s="16"/>
    </row>
    <row r="6" spans="2:46" s="1" customFormat="1" ht="12" customHeight="1">
      <c r="B6" s="25"/>
      <c r="D6" s="22" t="s">
        <v>14</v>
      </c>
      <c r="L6" s="25"/>
    </row>
    <row r="7" spans="2:46" s="1" customFormat="1" ht="16.5" customHeight="1">
      <c r="B7" s="25"/>
      <c r="E7" s="160" t="s">
        <v>15</v>
      </c>
      <c r="F7" s="182"/>
      <c r="G7" s="182"/>
      <c r="H7" s="182"/>
      <c r="L7" s="25"/>
    </row>
    <row r="8" spans="2:46" s="1" customFormat="1">
      <c r="B8" s="25"/>
      <c r="L8" s="25"/>
    </row>
    <row r="9" spans="2:46" s="1" customFormat="1" ht="12" customHeight="1">
      <c r="B9" s="25"/>
      <c r="D9" s="22" t="s">
        <v>16</v>
      </c>
      <c r="F9" s="20" t="s">
        <v>1</v>
      </c>
      <c r="I9" s="22" t="s">
        <v>17</v>
      </c>
      <c r="J9" s="20" t="s">
        <v>1</v>
      </c>
      <c r="L9" s="25"/>
    </row>
    <row r="10" spans="2:46" s="1" customFormat="1" ht="12" customHeight="1">
      <c r="B10" s="25"/>
      <c r="D10" s="22" t="s">
        <v>18</v>
      </c>
      <c r="F10" s="20" t="s">
        <v>19</v>
      </c>
      <c r="I10" s="22" t="s">
        <v>20</v>
      </c>
      <c r="J10" s="45" t="str">
        <f>'Rekapitulace stavby'!AN8</f>
        <v>23. 5. 2024</v>
      </c>
      <c r="L10" s="25"/>
    </row>
    <row r="11" spans="2:46" s="1" customFormat="1" ht="10.9" customHeight="1">
      <c r="B11" s="25"/>
      <c r="L11" s="25"/>
    </row>
    <row r="12" spans="2:46" s="1" customFormat="1" ht="12" customHeight="1">
      <c r="B12" s="25"/>
      <c r="D12" s="22" t="s">
        <v>22</v>
      </c>
      <c r="I12" s="22" t="s">
        <v>23</v>
      </c>
      <c r="J12" s="20" t="str">
        <f>IF('Rekapitulace stavby'!AN10="","",'Rekapitulace stavby'!AN10)</f>
        <v/>
      </c>
      <c r="L12" s="25"/>
    </row>
    <row r="13" spans="2:46" s="1" customFormat="1" ht="18" customHeight="1">
      <c r="B13" s="25"/>
      <c r="E13" s="20" t="str">
        <f>IF('Rekapitulace stavby'!E11="","",'Rekapitulace stavby'!E11)</f>
        <v xml:space="preserve"> </v>
      </c>
      <c r="I13" s="22" t="s">
        <v>24</v>
      </c>
      <c r="J13" s="20" t="str">
        <f>IF('Rekapitulace stavby'!AN11="","",'Rekapitulace stavby'!AN11)</f>
        <v/>
      </c>
      <c r="L13" s="25"/>
    </row>
    <row r="14" spans="2:46" s="1" customFormat="1" ht="6.95" customHeight="1">
      <c r="B14" s="25"/>
      <c r="L14" s="25"/>
    </row>
    <row r="15" spans="2:46" s="1" customFormat="1" ht="12" customHeight="1">
      <c r="B15" s="25"/>
      <c r="D15" s="22" t="s">
        <v>25</v>
      </c>
      <c r="I15" s="22" t="s">
        <v>23</v>
      </c>
      <c r="J15" s="20" t="str">
        <f>'Rekapitulace stavby'!AN13</f>
        <v/>
      </c>
      <c r="L15" s="25"/>
    </row>
    <row r="16" spans="2:46" s="1" customFormat="1" ht="18" customHeight="1">
      <c r="B16" s="25"/>
      <c r="E16" s="176" t="str">
        <f>'Rekapitulace stavby'!E14</f>
        <v xml:space="preserve"> </v>
      </c>
      <c r="F16" s="176"/>
      <c r="G16" s="176"/>
      <c r="H16" s="176"/>
      <c r="I16" s="22" t="s">
        <v>24</v>
      </c>
      <c r="J16" s="20" t="str">
        <f>'Rekapitulace stavby'!AN14</f>
        <v/>
      </c>
      <c r="L16" s="25"/>
    </row>
    <row r="17" spans="2:12" s="1" customFormat="1" ht="6.95" customHeight="1">
      <c r="B17" s="25"/>
      <c r="L17" s="25"/>
    </row>
    <row r="18" spans="2:12" s="1" customFormat="1" ht="12" customHeight="1">
      <c r="B18" s="25"/>
      <c r="D18" s="22" t="s">
        <v>26</v>
      </c>
      <c r="I18" s="22" t="s">
        <v>23</v>
      </c>
      <c r="J18" s="20" t="str">
        <f>IF('Rekapitulace stavby'!AN16="","",'Rekapitulace stavby'!AN16)</f>
        <v/>
      </c>
      <c r="L18" s="25"/>
    </row>
    <row r="19" spans="2:12" s="1" customFormat="1" ht="18" customHeight="1">
      <c r="B19" s="25"/>
      <c r="E19" s="20" t="str">
        <f>IF('Rekapitulace stavby'!E17="","",'Rekapitulace stavby'!E17)</f>
        <v xml:space="preserve"> </v>
      </c>
      <c r="I19" s="22" t="s">
        <v>24</v>
      </c>
      <c r="J19" s="20" t="str">
        <f>IF('Rekapitulace stavby'!AN17="","",'Rekapitulace stavby'!AN17)</f>
        <v/>
      </c>
      <c r="L19" s="25"/>
    </row>
    <row r="20" spans="2:12" s="1" customFormat="1" ht="6.95" customHeight="1">
      <c r="B20" s="25"/>
      <c r="L20" s="25"/>
    </row>
    <row r="21" spans="2:12" s="1" customFormat="1" ht="12" customHeight="1">
      <c r="B21" s="25"/>
      <c r="D21" s="22" t="s">
        <v>28</v>
      </c>
      <c r="I21" s="22" t="s">
        <v>23</v>
      </c>
      <c r="J21" s="20" t="str">
        <f>IF('Rekapitulace stavby'!AN19="","",'Rekapitulace stavby'!AN19)</f>
        <v/>
      </c>
      <c r="L21" s="25"/>
    </row>
    <row r="22" spans="2:12" s="1" customFormat="1" ht="18" customHeight="1">
      <c r="B22" s="25"/>
      <c r="E22" s="20" t="str">
        <f>IF('Rekapitulace stavby'!E20="","",'Rekapitulace stavby'!E20)</f>
        <v xml:space="preserve"> </v>
      </c>
      <c r="I22" s="22" t="s">
        <v>24</v>
      </c>
      <c r="J22" s="20" t="str">
        <f>IF('Rekapitulace stavby'!AN20="","",'Rekapitulace stavby'!AN20)</f>
        <v/>
      </c>
      <c r="L22" s="25"/>
    </row>
    <row r="23" spans="2:12" s="1" customFormat="1" ht="6.95" customHeight="1">
      <c r="B23" s="25"/>
      <c r="L23" s="25"/>
    </row>
    <row r="24" spans="2:12" s="1" customFormat="1" ht="12" customHeight="1">
      <c r="B24" s="25"/>
      <c r="D24" s="22" t="s">
        <v>29</v>
      </c>
      <c r="L24" s="25"/>
    </row>
    <row r="25" spans="2:12" s="7" customFormat="1" ht="16.5" customHeight="1">
      <c r="B25" s="76"/>
      <c r="E25" s="178" t="s">
        <v>1</v>
      </c>
      <c r="F25" s="178"/>
      <c r="G25" s="178"/>
      <c r="H25" s="178"/>
      <c r="L25" s="76"/>
    </row>
    <row r="26" spans="2:12" s="1" customFormat="1" ht="6.95" customHeight="1">
      <c r="B26" s="25"/>
      <c r="L26" s="25"/>
    </row>
    <row r="27" spans="2:12" s="1" customFormat="1" ht="6.95" customHeight="1">
      <c r="B27" s="25"/>
      <c r="D27" s="46"/>
      <c r="E27" s="46"/>
      <c r="F27" s="46"/>
      <c r="G27" s="46"/>
      <c r="H27" s="46"/>
      <c r="I27" s="46"/>
      <c r="J27" s="46"/>
      <c r="K27" s="46"/>
      <c r="L27" s="25"/>
    </row>
    <row r="28" spans="2:12" s="1" customFormat="1" ht="25.35" customHeight="1">
      <c r="B28" s="25"/>
      <c r="D28" s="77" t="s">
        <v>30</v>
      </c>
      <c r="J28" s="58">
        <f>ROUND(J122, 2)</f>
        <v>0</v>
      </c>
      <c r="L28" s="25"/>
    </row>
    <row r="29" spans="2:12" s="1" customFormat="1" ht="6.95" customHeight="1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14.45" customHeight="1">
      <c r="B30" s="25"/>
      <c r="F30" s="28" t="s">
        <v>32</v>
      </c>
      <c r="I30" s="28" t="s">
        <v>31</v>
      </c>
      <c r="J30" s="28" t="s">
        <v>33</v>
      </c>
      <c r="L30" s="25"/>
    </row>
    <row r="31" spans="2:12" s="1" customFormat="1" ht="14.45" customHeight="1">
      <c r="B31" s="25"/>
      <c r="D31" s="78" t="s">
        <v>34</v>
      </c>
      <c r="E31" s="22" t="s">
        <v>35</v>
      </c>
      <c r="F31" s="79">
        <f>ROUND((SUM(BE122:BE184)),  2)</f>
        <v>0</v>
      </c>
      <c r="I31" s="80">
        <v>0.21</v>
      </c>
      <c r="J31" s="79">
        <f>ROUND(((SUM(BE122:BE184))*I31),  2)</f>
        <v>0</v>
      </c>
      <c r="L31" s="25"/>
    </row>
    <row r="32" spans="2:12" s="1" customFormat="1" ht="14.45" customHeight="1">
      <c r="B32" s="25"/>
      <c r="E32" s="22" t="s">
        <v>36</v>
      </c>
      <c r="F32" s="79">
        <f>ROUND((SUM(BF122:BF184)),  2)</f>
        <v>0</v>
      </c>
      <c r="I32" s="80">
        <v>0.12</v>
      </c>
      <c r="J32" s="79">
        <f>ROUND(((SUM(BF122:BF184))*I32),  2)</f>
        <v>0</v>
      </c>
      <c r="L32" s="25"/>
    </row>
    <row r="33" spans="2:12" s="1" customFormat="1" ht="14.45" hidden="1" customHeight="1">
      <c r="B33" s="25"/>
      <c r="E33" s="22" t="s">
        <v>37</v>
      </c>
      <c r="F33" s="79">
        <f>ROUND((SUM(BG122:BG184)),  2)</f>
        <v>0</v>
      </c>
      <c r="I33" s="80">
        <v>0.21</v>
      </c>
      <c r="J33" s="79">
        <f>0</f>
        <v>0</v>
      </c>
      <c r="L33" s="25"/>
    </row>
    <row r="34" spans="2:12" s="1" customFormat="1" ht="14.45" hidden="1" customHeight="1">
      <c r="B34" s="25"/>
      <c r="E34" s="22" t="s">
        <v>38</v>
      </c>
      <c r="F34" s="79">
        <f>ROUND((SUM(BH122:BH184)),  2)</f>
        <v>0</v>
      </c>
      <c r="I34" s="80">
        <v>0.12</v>
      </c>
      <c r="J34" s="79">
        <f>0</f>
        <v>0</v>
      </c>
      <c r="L34" s="25"/>
    </row>
    <row r="35" spans="2:12" s="1" customFormat="1" ht="14.45" hidden="1" customHeight="1">
      <c r="B35" s="25"/>
      <c r="E35" s="22" t="s">
        <v>39</v>
      </c>
      <c r="F35" s="79">
        <f>ROUND((SUM(BI122:BI184)),  2)</f>
        <v>0</v>
      </c>
      <c r="I35" s="80">
        <v>0</v>
      </c>
      <c r="J35" s="79">
        <f>0</f>
        <v>0</v>
      </c>
      <c r="L35" s="25"/>
    </row>
    <row r="36" spans="2:12" s="1" customFormat="1" ht="6.95" customHeight="1">
      <c r="B36" s="25"/>
      <c r="L36" s="25"/>
    </row>
    <row r="37" spans="2:12" s="1" customFormat="1" ht="25.35" customHeight="1">
      <c r="B37" s="25"/>
      <c r="C37" s="81"/>
      <c r="D37" s="82" t="s">
        <v>40</v>
      </c>
      <c r="E37" s="49"/>
      <c r="F37" s="49"/>
      <c r="G37" s="83" t="s">
        <v>41</v>
      </c>
      <c r="H37" s="84" t="s">
        <v>42</v>
      </c>
      <c r="I37" s="49"/>
      <c r="J37" s="85">
        <f>SUM(J28:J35)</f>
        <v>0</v>
      </c>
      <c r="K37" s="86"/>
      <c r="L37" s="25"/>
    </row>
    <row r="38" spans="2:12" s="1" customFormat="1" ht="14.45" customHeight="1">
      <c r="B38" s="25"/>
      <c r="L38" s="25"/>
    </row>
    <row r="39" spans="2:12" ht="14.45" customHeight="1">
      <c r="B39" s="16"/>
      <c r="L39" s="16"/>
    </row>
    <row r="40" spans="2:12" ht="14.45" customHeight="1">
      <c r="B40" s="16"/>
      <c r="L40" s="16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4" t="s">
        <v>43</v>
      </c>
      <c r="E50" s="35"/>
      <c r="F50" s="35"/>
      <c r="G50" s="34" t="s">
        <v>44</v>
      </c>
      <c r="H50" s="35"/>
      <c r="I50" s="35"/>
      <c r="J50" s="35"/>
      <c r="K50" s="35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6" t="s">
        <v>45</v>
      </c>
      <c r="E61" s="27"/>
      <c r="F61" s="87" t="s">
        <v>46</v>
      </c>
      <c r="G61" s="36" t="s">
        <v>45</v>
      </c>
      <c r="H61" s="27"/>
      <c r="I61" s="27"/>
      <c r="J61" s="88" t="s">
        <v>46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4" t="s">
        <v>47</v>
      </c>
      <c r="E65" s="35"/>
      <c r="F65" s="35"/>
      <c r="G65" s="34" t="s">
        <v>48</v>
      </c>
      <c r="H65" s="35"/>
      <c r="I65" s="35"/>
      <c r="J65" s="35"/>
      <c r="K65" s="35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6" t="s">
        <v>45</v>
      </c>
      <c r="E76" s="27"/>
      <c r="F76" s="87" t="s">
        <v>46</v>
      </c>
      <c r="G76" s="36" t="s">
        <v>45</v>
      </c>
      <c r="H76" s="27"/>
      <c r="I76" s="27"/>
      <c r="J76" s="88" t="s">
        <v>46</v>
      </c>
      <c r="K76" s="27"/>
      <c r="L76" s="25"/>
    </row>
    <row r="77" spans="2:12" s="1" customFormat="1" ht="14.4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5" customHeight="1">
      <c r="B82" s="25"/>
      <c r="C82" s="17" t="s">
        <v>79</v>
      </c>
      <c r="L82" s="25"/>
    </row>
    <row r="83" spans="2:47" s="1" customFormat="1" ht="6.95" customHeight="1">
      <c r="B83" s="25"/>
      <c r="L83" s="25"/>
    </row>
    <row r="84" spans="2:47" s="1" customFormat="1" ht="12" customHeight="1">
      <c r="B84" s="25"/>
      <c r="C84" s="22" t="s">
        <v>14</v>
      </c>
      <c r="L84" s="25"/>
    </row>
    <row r="85" spans="2:47" s="1" customFormat="1" ht="16.5" customHeight="1">
      <c r="B85" s="25"/>
      <c r="E85" s="160" t="str">
        <f>E7</f>
        <v>Rekonstrukce kotelny a otopné soustavy Gymnázia Boskovice</v>
      </c>
      <c r="F85" s="182"/>
      <c r="G85" s="182"/>
      <c r="H85" s="182"/>
      <c r="L85" s="25"/>
    </row>
    <row r="86" spans="2:47" s="1" customFormat="1" ht="6.95" customHeight="1">
      <c r="B86" s="25"/>
      <c r="L86" s="25"/>
    </row>
    <row r="87" spans="2:47" s="1" customFormat="1" ht="12" customHeight="1">
      <c r="B87" s="25"/>
      <c r="C87" s="22" t="s">
        <v>18</v>
      </c>
      <c r="F87" s="20" t="str">
        <f>F10</f>
        <v xml:space="preserve"> </v>
      </c>
      <c r="I87" s="22" t="s">
        <v>20</v>
      </c>
      <c r="J87" s="45" t="str">
        <f>IF(J10="","",J10)</f>
        <v>23. 5. 2024</v>
      </c>
      <c r="L87" s="25"/>
    </row>
    <row r="88" spans="2:47" s="1" customFormat="1" ht="6.95" customHeight="1">
      <c r="B88" s="25"/>
      <c r="L88" s="25"/>
    </row>
    <row r="89" spans="2:47" s="1" customFormat="1" ht="15.2" customHeight="1">
      <c r="B89" s="25"/>
      <c r="C89" s="22" t="s">
        <v>22</v>
      </c>
      <c r="F89" s="20" t="str">
        <f>E13</f>
        <v xml:space="preserve"> </v>
      </c>
      <c r="I89" s="22" t="s">
        <v>26</v>
      </c>
      <c r="J89" s="23" t="str">
        <f>E19</f>
        <v xml:space="preserve"> </v>
      </c>
      <c r="L89" s="25"/>
    </row>
    <row r="90" spans="2:47" s="1" customFormat="1" ht="15.2" customHeight="1">
      <c r="B90" s="25"/>
      <c r="C90" s="22" t="s">
        <v>25</v>
      </c>
      <c r="F90" s="20" t="str">
        <f>IF(E16="","",E16)</f>
        <v xml:space="preserve"> </v>
      </c>
      <c r="I90" s="22" t="s">
        <v>28</v>
      </c>
      <c r="J90" s="23" t="str">
        <f>E22</f>
        <v xml:space="preserve"> </v>
      </c>
      <c r="L90" s="25"/>
    </row>
    <row r="91" spans="2:47" s="1" customFormat="1" ht="10.35" customHeight="1">
      <c r="B91" s="25"/>
      <c r="L91" s="25"/>
    </row>
    <row r="92" spans="2:47" s="1" customFormat="1" ht="29.25" customHeight="1">
      <c r="B92" s="25"/>
      <c r="C92" s="89" t="s">
        <v>80</v>
      </c>
      <c r="D92" s="81"/>
      <c r="E92" s="81"/>
      <c r="F92" s="81"/>
      <c r="G92" s="81"/>
      <c r="H92" s="81"/>
      <c r="I92" s="81"/>
      <c r="J92" s="90" t="s">
        <v>81</v>
      </c>
      <c r="K92" s="81"/>
      <c r="L92" s="25"/>
    </row>
    <row r="93" spans="2:47" s="1" customFormat="1" ht="10.35" customHeight="1">
      <c r="B93" s="25"/>
      <c r="L93" s="25"/>
    </row>
    <row r="94" spans="2:47" s="1" customFormat="1" ht="22.9" customHeight="1">
      <c r="B94" s="25"/>
      <c r="C94" s="91" t="s">
        <v>82</v>
      </c>
      <c r="J94" s="58">
        <f>J122</f>
        <v>0</v>
      </c>
      <c r="L94" s="25"/>
      <c r="AU94" s="13" t="s">
        <v>83</v>
      </c>
    </row>
    <row r="95" spans="2:47" s="8" customFormat="1" ht="24.95" customHeight="1">
      <c r="B95" s="92"/>
      <c r="D95" s="93" t="s">
        <v>84</v>
      </c>
      <c r="E95" s="94"/>
      <c r="F95" s="94"/>
      <c r="G95" s="94"/>
      <c r="H95" s="94"/>
      <c r="I95" s="94"/>
      <c r="J95" s="95">
        <f>J123</f>
        <v>0</v>
      </c>
      <c r="L95" s="92"/>
    </row>
    <row r="96" spans="2:47" s="9" customFormat="1" ht="19.899999999999999" customHeight="1">
      <c r="B96" s="96"/>
      <c r="D96" s="97" t="s">
        <v>85</v>
      </c>
      <c r="E96" s="98"/>
      <c r="F96" s="98"/>
      <c r="G96" s="98"/>
      <c r="H96" s="98"/>
      <c r="I96" s="98"/>
      <c r="J96" s="99">
        <f>J124</f>
        <v>0</v>
      </c>
      <c r="L96" s="96"/>
    </row>
    <row r="97" spans="2:12" s="9" customFormat="1" ht="19.899999999999999" customHeight="1">
      <c r="B97" s="96"/>
      <c r="D97" s="97" t="s">
        <v>86</v>
      </c>
      <c r="E97" s="98"/>
      <c r="F97" s="98"/>
      <c r="G97" s="98"/>
      <c r="H97" s="98"/>
      <c r="I97" s="98"/>
      <c r="J97" s="99">
        <f>J147</f>
        <v>0</v>
      </c>
      <c r="L97" s="96"/>
    </row>
    <row r="98" spans="2:12" s="9" customFormat="1" ht="19.899999999999999" customHeight="1">
      <c r="B98" s="96"/>
      <c r="D98" s="97" t="s">
        <v>87</v>
      </c>
      <c r="E98" s="98"/>
      <c r="F98" s="98"/>
      <c r="G98" s="98"/>
      <c r="H98" s="98"/>
      <c r="I98" s="98"/>
      <c r="J98" s="99">
        <f>J168</f>
        <v>0</v>
      </c>
      <c r="L98" s="96"/>
    </row>
    <row r="99" spans="2:12" s="9" customFormat="1" ht="19.899999999999999" customHeight="1">
      <c r="B99" s="96"/>
      <c r="D99" s="97" t="s">
        <v>88</v>
      </c>
      <c r="E99" s="98"/>
      <c r="F99" s="98"/>
      <c r="G99" s="98"/>
      <c r="H99" s="98"/>
      <c r="I99" s="98"/>
      <c r="J99" s="99">
        <f>J170</f>
        <v>0</v>
      </c>
      <c r="L99" s="96"/>
    </row>
    <row r="100" spans="2:12" s="9" customFormat="1" ht="19.899999999999999" customHeight="1">
      <c r="B100" s="96"/>
      <c r="D100" s="97" t="s">
        <v>89</v>
      </c>
      <c r="E100" s="98"/>
      <c r="F100" s="98"/>
      <c r="G100" s="98"/>
      <c r="H100" s="98"/>
      <c r="I100" s="98"/>
      <c r="J100" s="99">
        <f>J173</f>
        <v>0</v>
      </c>
      <c r="L100" s="96"/>
    </row>
    <row r="101" spans="2:12" s="9" customFormat="1" ht="19.899999999999999" customHeight="1">
      <c r="B101" s="96"/>
      <c r="D101" s="97" t="s">
        <v>90</v>
      </c>
      <c r="E101" s="98"/>
      <c r="F101" s="98"/>
      <c r="G101" s="98"/>
      <c r="H101" s="98"/>
      <c r="I101" s="98"/>
      <c r="J101" s="99">
        <f>J177</f>
        <v>0</v>
      </c>
      <c r="L101" s="96"/>
    </row>
    <row r="102" spans="2:12" s="8" customFormat="1" ht="24.95" customHeight="1">
      <c r="B102" s="92"/>
      <c r="D102" s="93" t="s">
        <v>91</v>
      </c>
      <c r="E102" s="94"/>
      <c r="F102" s="94"/>
      <c r="G102" s="94"/>
      <c r="H102" s="94"/>
      <c r="I102" s="94"/>
      <c r="J102" s="95">
        <f>J180</f>
        <v>0</v>
      </c>
      <c r="L102" s="92"/>
    </row>
    <row r="103" spans="2:12" s="9" customFormat="1" ht="19.899999999999999" customHeight="1">
      <c r="B103" s="96"/>
      <c r="D103" s="97" t="s">
        <v>92</v>
      </c>
      <c r="E103" s="98"/>
      <c r="F103" s="98"/>
      <c r="G103" s="98"/>
      <c r="H103" s="98"/>
      <c r="I103" s="98"/>
      <c r="J103" s="99">
        <f>J181</f>
        <v>0</v>
      </c>
      <c r="L103" s="96"/>
    </row>
    <row r="104" spans="2:12" s="9" customFormat="1" ht="19.899999999999999" customHeight="1">
      <c r="B104" s="96"/>
      <c r="D104" s="97" t="s">
        <v>93</v>
      </c>
      <c r="E104" s="98"/>
      <c r="F104" s="98"/>
      <c r="G104" s="98"/>
      <c r="H104" s="98"/>
      <c r="I104" s="98"/>
      <c r="J104" s="99">
        <f>J183</f>
        <v>0</v>
      </c>
      <c r="L104" s="96"/>
    </row>
    <row r="105" spans="2:12" s="1" customFormat="1" ht="21.75" customHeight="1">
      <c r="B105" s="25"/>
      <c r="L105" s="25"/>
    </row>
    <row r="106" spans="2:12" s="1" customFormat="1" ht="6.95" customHeight="1"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25"/>
    </row>
    <row r="110" spans="2:12" s="1" customFormat="1" ht="6.95" customHeight="1"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25"/>
    </row>
    <row r="111" spans="2:12" s="1" customFormat="1" ht="24.95" customHeight="1">
      <c r="B111" s="25"/>
      <c r="C111" s="17" t="s">
        <v>94</v>
      </c>
      <c r="L111" s="25"/>
    </row>
    <row r="112" spans="2:12" s="1" customFormat="1" ht="6.95" customHeight="1">
      <c r="B112" s="25"/>
      <c r="L112" s="25"/>
    </row>
    <row r="113" spans="2:65" s="1" customFormat="1" ht="12" customHeight="1">
      <c r="B113" s="25"/>
      <c r="C113" s="22" t="s">
        <v>14</v>
      </c>
      <c r="L113" s="25"/>
    </row>
    <row r="114" spans="2:65" s="1" customFormat="1" ht="16.5" customHeight="1">
      <c r="B114" s="25"/>
      <c r="E114" s="160" t="str">
        <f>E7</f>
        <v>Rekonstrukce kotelny a otopné soustavy Gymnázia Boskovice</v>
      </c>
      <c r="F114" s="182"/>
      <c r="G114" s="182"/>
      <c r="H114" s="182"/>
      <c r="L114" s="25"/>
    </row>
    <row r="115" spans="2:65" s="1" customFormat="1" ht="6.95" customHeight="1">
      <c r="B115" s="25"/>
      <c r="L115" s="25"/>
    </row>
    <row r="116" spans="2:65" s="1" customFormat="1" ht="12" customHeight="1">
      <c r="B116" s="25"/>
      <c r="C116" s="22" t="s">
        <v>18</v>
      </c>
      <c r="F116" s="20" t="str">
        <f>F10</f>
        <v xml:space="preserve"> </v>
      </c>
      <c r="I116" s="22" t="s">
        <v>20</v>
      </c>
      <c r="J116" s="45" t="str">
        <f>IF(J10="","",J10)</f>
        <v>23. 5. 2024</v>
      </c>
      <c r="L116" s="25"/>
    </row>
    <row r="117" spans="2:65" s="1" customFormat="1" ht="6.95" customHeight="1">
      <c r="B117" s="25"/>
      <c r="L117" s="25"/>
    </row>
    <row r="118" spans="2:65" s="1" customFormat="1" ht="15.2" customHeight="1">
      <c r="B118" s="25"/>
      <c r="C118" s="22" t="s">
        <v>22</v>
      </c>
      <c r="F118" s="20" t="str">
        <f>E13</f>
        <v xml:space="preserve"> </v>
      </c>
      <c r="I118" s="22" t="s">
        <v>26</v>
      </c>
      <c r="J118" s="23" t="str">
        <f>E19</f>
        <v xml:space="preserve"> </v>
      </c>
      <c r="L118" s="25"/>
    </row>
    <row r="119" spans="2:65" s="1" customFormat="1" ht="15.2" customHeight="1">
      <c r="B119" s="25"/>
      <c r="C119" s="22" t="s">
        <v>25</v>
      </c>
      <c r="F119" s="20" t="str">
        <f>IF(E16="","",E16)</f>
        <v xml:space="preserve"> </v>
      </c>
      <c r="I119" s="22" t="s">
        <v>28</v>
      </c>
      <c r="J119" s="23" t="str">
        <f>E22</f>
        <v xml:space="preserve"> </v>
      </c>
      <c r="L119" s="25"/>
    </row>
    <row r="120" spans="2:65" s="1" customFormat="1" ht="10.35" customHeight="1">
      <c r="B120" s="25"/>
      <c r="L120" s="25"/>
    </row>
    <row r="121" spans="2:65" s="10" customFormat="1" ht="29.25" customHeight="1">
      <c r="B121" s="100"/>
      <c r="C121" s="101" t="s">
        <v>95</v>
      </c>
      <c r="D121" s="102" t="s">
        <v>55</v>
      </c>
      <c r="E121" s="102" t="s">
        <v>51</v>
      </c>
      <c r="F121" s="102" t="s">
        <v>52</v>
      </c>
      <c r="G121" s="102" t="s">
        <v>96</v>
      </c>
      <c r="H121" s="102" t="s">
        <v>97</v>
      </c>
      <c r="I121" s="102" t="s">
        <v>98</v>
      </c>
      <c r="J121" s="103" t="s">
        <v>81</v>
      </c>
      <c r="K121" s="104" t="s">
        <v>99</v>
      </c>
      <c r="L121" s="100"/>
      <c r="M121" s="51" t="s">
        <v>1</v>
      </c>
      <c r="N121" s="52" t="s">
        <v>34</v>
      </c>
      <c r="O121" s="52" t="s">
        <v>100</v>
      </c>
      <c r="P121" s="52" t="s">
        <v>101</v>
      </c>
      <c r="Q121" s="52" t="s">
        <v>102</v>
      </c>
      <c r="R121" s="52" t="s">
        <v>103</v>
      </c>
      <c r="S121" s="52" t="s">
        <v>104</v>
      </c>
      <c r="T121" s="53" t="s">
        <v>105</v>
      </c>
    </row>
    <row r="122" spans="2:65" s="1" customFormat="1" ht="22.9" customHeight="1">
      <c r="B122" s="25"/>
      <c r="C122" s="56" t="s">
        <v>106</v>
      </c>
      <c r="J122" s="105">
        <f>BK122</f>
        <v>0</v>
      </c>
      <c r="L122" s="25"/>
      <c r="M122" s="54"/>
      <c r="N122" s="46"/>
      <c r="O122" s="46"/>
      <c r="P122" s="106">
        <f>P123+P180</f>
        <v>78.85976100000002</v>
      </c>
      <c r="Q122" s="46"/>
      <c r="R122" s="106">
        <f>R123+R180</f>
        <v>0.42614000000000002</v>
      </c>
      <c r="S122" s="46"/>
      <c r="T122" s="107">
        <f>T123+T180</f>
        <v>0.77990000000000004</v>
      </c>
      <c r="AT122" s="13" t="s">
        <v>69</v>
      </c>
      <c r="AU122" s="13" t="s">
        <v>83</v>
      </c>
      <c r="BK122" s="108">
        <f>BK123+BK180</f>
        <v>0</v>
      </c>
    </row>
    <row r="123" spans="2:65" s="11" customFormat="1" ht="25.9" customHeight="1">
      <c r="B123" s="109"/>
      <c r="D123" s="110" t="s">
        <v>69</v>
      </c>
      <c r="E123" s="111" t="s">
        <v>107</v>
      </c>
      <c r="F123" s="111" t="s">
        <v>108</v>
      </c>
      <c r="J123" s="112">
        <f>BK123</f>
        <v>0</v>
      </c>
      <c r="L123" s="109"/>
      <c r="M123" s="113"/>
      <c r="P123" s="114">
        <f>P124+P147+P168+P170+P173+P177</f>
        <v>78.85976100000002</v>
      </c>
      <c r="R123" s="114">
        <f>R124+R147+R168+R170+R173+R177</f>
        <v>0.42614000000000002</v>
      </c>
      <c r="T123" s="115">
        <f>T124+T147+T168+T170+T173+T177</f>
        <v>0.77990000000000004</v>
      </c>
      <c r="AR123" s="110" t="s">
        <v>77</v>
      </c>
      <c r="AT123" s="116" t="s">
        <v>69</v>
      </c>
      <c r="AU123" s="116" t="s">
        <v>70</v>
      </c>
      <c r="AY123" s="110" t="s">
        <v>109</v>
      </c>
      <c r="BK123" s="117">
        <f>BK124+BK147+BK168+BK170+BK173+BK177</f>
        <v>0</v>
      </c>
    </row>
    <row r="124" spans="2:65" s="11" customFormat="1" ht="22.9" customHeight="1">
      <c r="B124" s="109"/>
      <c r="D124" s="110" t="s">
        <v>69</v>
      </c>
      <c r="E124" s="118" t="s">
        <v>110</v>
      </c>
      <c r="F124" s="118" t="s">
        <v>111</v>
      </c>
      <c r="J124" s="119">
        <f>BK124</f>
        <v>0</v>
      </c>
      <c r="L124" s="109"/>
      <c r="M124" s="113"/>
      <c r="P124" s="114">
        <f>SUM(P125:P146)</f>
        <v>35.336650000000006</v>
      </c>
      <c r="R124" s="114">
        <f>SUM(R125:R146)</f>
        <v>8.9330000000000007E-2</v>
      </c>
      <c r="T124" s="115">
        <f>SUM(T125:T146)</f>
        <v>0.12424999999999999</v>
      </c>
      <c r="AR124" s="110" t="s">
        <v>77</v>
      </c>
      <c r="AT124" s="116" t="s">
        <v>69</v>
      </c>
      <c r="AU124" s="116" t="s">
        <v>75</v>
      </c>
      <c r="AY124" s="110" t="s">
        <v>109</v>
      </c>
      <c r="BK124" s="117">
        <f>SUM(BK125:BK146)</f>
        <v>0</v>
      </c>
    </row>
    <row r="125" spans="2:65" s="1" customFormat="1" ht="24.2" customHeight="1">
      <c r="B125" s="120"/>
      <c r="C125" s="121" t="s">
        <v>75</v>
      </c>
      <c r="D125" s="121" t="s">
        <v>112</v>
      </c>
      <c r="E125" s="122" t="s">
        <v>113</v>
      </c>
      <c r="F125" s="123" t="s">
        <v>114</v>
      </c>
      <c r="G125" s="124" t="s">
        <v>115</v>
      </c>
      <c r="H125" s="125">
        <v>25</v>
      </c>
      <c r="I125" s="126">
        <v>0</v>
      </c>
      <c r="J125" s="126">
        <f t="shared" ref="J125:J146" si="0">ROUND(I125*H125,2)</f>
        <v>0</v>
      </c>
      <c r="K125" s="127"/>
      <c r="L125" s="25"/>
      <c r="M125" s="128" t="s">
        <v>1</v>
      </c>
      <c r="N125" s="129" t="s">
        <v>35</v>
      </c>
      <c r="O125" s="130">
        <v>0.20399999999999999</v>
      </c>
      <c r="P125" s="130">
        <f t="shared" ref="P125:P146" si="1">O125*H125</f>
        <v>5.0999999999999996</v>
      </c>
      <c r="Q125" s="130">
        <v>0</v>
      </c>
      <c r="R125" s="130">
        <f t="shared" ref="R125:R146" si="2">Q125*H125</f>
        <v>0</v>
      </c>
      <c r="S125" s="130">
        <v>4.9699999999999996E-3</v>
      </c>
      <c r="T125" s="131">
        <f t="shared" ref="T125:T146" si="3">S125*H125</f>
        <v>0.12424999999999999</v>
      </c>
      <c r="AR125" s="132" t="s">
        <v>116</v>
      </c>
      <c r="AT125" s="132" t="s">
        <v>112</v>
      </c>
      <c r="AU125" s="132" t="s">
        <v>77</v>
      </c>
      <c r="AY125" s="13" t="s">
        <v>109</v>
      </c>
      <c r="BE125" s="133">
        <f t="shared" ref="BE125:BE146" si="4">IF(N125="základní",J125,0)</f>
        <v>0</v>
      </c>
      <c r="BF125" s="133">
        <f t="shared" ref="BF125:BF146" si="5">IF(N125="snížená",J125,0)</f>
        <v>0</v>
      </c>
      <c r="BG125" s="133">
        <f t="shared" ref="BG125:BG146" si="6">IF(N125="zákl. přenesená",J125,0)</f>
        <v>0</v>
      </c>
      <c r="BH125" s="133">
        <f t="shared" ref="BH125:BH146" si="7">IF(N125="sníž. přenesená",J125,0)</f>
        <v>0</v>
      </c>
      <c r="BI125" s="133">
        <f t="shared" ref="BI125:BI146" si="8">IF(N125="nulová",J125,0)</f>
        <v>0</v>
      </c>
      <c r="BJ125" s="13" t="s">
        <v>75</v>
      </c>
      <c r="BK125" s="133">
        <f t="shared" ref="BK125:BK146" si="9">ROUND(I125*H125,2)</f>
        <v>0</v>
      </c>
      <c r="BL125" s="13" t="s">
        <v>116</v>
      </c>
      <c r="BM125" s="132" t="s">
        <v>117</v>
      </c>
    </row>
    <row r="126" spans="2:65" s="1" customFormat="1" ht="16.5" customHeight="1">
      <c r="B126" s="120"/>
      <c r="C126" s="121" t="s">
        <v>77</v>
      </c>
      <c r="D126" s="121" t="s">
        <v>112</v>
      </c>
      <c r="E126" s="122" t="s">
        <v>118</v>
      </c>
      <c r="F126" s="123" t="s">
        <v>119</v>
      </c>
      <c r="G126" s="124" t="s">
        <v>120</v>
      </c>
      <c r="H126" s="125">
        <v>3</v>
      </c>
      <c r="I126" s="126">
        <v>0</v>
      </c>
      <c r="J126" s="126">
        <f t="shared" si="0"/>
        <v>0</v>
      </c>
      <c r="K126" s="127"/>
      <c r="L126" s="25"/>
      <c r="M126" s="128" t="s">
        <v>1</v>
      </c>
      <c r="N126" s="129" t="s">
        <v>35</v>
      </c>
      <c r="O126" s="130">
        <v>0.42099999999999999</v>
      </c>
      <c r="P126" s="130">
        <f t="shared" si="1"/>
        <v>1.2629999999999999</v>
      </c>
      <c r="Q126" s="130">
        <v>4.2000000000000002E-4</v>
      </c>
      <c r="R126" s="130">
        <f t="shared" si="2"/>
        <v>1.2600000000000001E-3</v>
      </c>
      <c r="S126" s="130">
        <v>0</v>
      </c>
      <c r="T126" s="131">
        <f t="shared" si="3"/>
        <v>0</v>
      </c>
      <c r="AR126" s="132" t="s">
        <v>116</v>
      </c>
      <c r="AT126" s="132" t="s">
        <v>112</v>
      </c>
      <c r="AU126" s="132" t="s">
        <v>77</v>
      </c>
      <c r="AY126" s="13" t="s">
        <v>109</v>
      </c>
      <c r="BE126" s="133">
        <f t="shared" si="4"/>
        <v>0</v>
      </c>
      <c r="BF126" s="133">
        <f t="shared" si="5"/>
        <v>0</v>
      </c>
      <c r="BG126" s="133">
        <f t="shared" si="6"/>
        <v>0</v>
      </c>
      <c r="BH126" s="133">
        <f t="shared" si="7"/>
        <v>0</v>
      </c>
      <c r="BI126" s="133">
        <f t="shared" si="8"/>
        <v>0</v>
      </c>
      <c r="BJ126" s="13" t="s">
        <v>75</v>
      </c>
      <c r="BK126" s="133">
        <f t="shared" si="9"/>
        <v>0</v>
      </c>
      <c r="BL126" s="13" t="s">
        <v>116</v>
      </c>
      <c r="BM126" s="132" t="s">
        <v>121</v>
      </c>
    </row>
    <row r="127" spans="2:65" s="1" customFormat="1" ht="24.2" customHeight="1">
      <c r="B127" s="120"/>
      <c r="C127" s="121" t="s">
        <v>122</v>
      </c>
      <c r="D127" s="121" t="s">
        <v>112</v>
      </c>
      <c r="E127" s="122" t="s">
        <v>123</v>
      </c>
      <c r="F127" s="123" t="s">
        <v>124</v>
      </c>
      <c r="G127" s="124" t="s">
        <v>115</v>
      </c>
      <c r="H127" s="125">
        <v>5</v>
      </c>
      <c r="I127" s="126">
        <v>0</v>
      </c>
      <c r="J127" s="126">
        <f t="shared" si="0"/>
        <v>0</v>
      </c>
      <c r="K127" s="127"/>
      <c r="L127" s="25"/>
      <c r="M127" s="128" t="s">
        <v>1</v>
      </c>
      <c r="N127" s="129" t="s">
        <v>35</v>
      </c>
      <c r="O127" s="130">
        <v>0.61599999999999999</v>
      </c>
      <c r="P127" s="130">
        <f t="shared" si="1"/>
        <v>3.08</v>
      </c>
      <c r="Q127" s="130">
        <v>1.2600000000000001E-3</v>
      </c>
      <c r="R127" s="130">
        <f t="shared" si="2"/>
        <v>6.3E-3</v>
      </c>
      <c r="S127" s="130">
        <v>0</v>
      </c>
      <c r="T127" s="131">
        <f t="shared" si="3"/>
        <v>0</v>
      </c>
      <c r="AR127" s="132" t="s">
        <v>116</v>
      </c>
      <c r="AT127" s="132" t="s">
        <v>112</v>
      </c>
      <c r="AU127" s="132" t="s">
        <v>77</v>
      </c>
      <c r="AY127" s="13" t="s">
        <v>109</v>
      </c>
      <c r="BE127" s="133">
        <f t="shared" si="4"/>
        <v>0</v>
      </c>
      <c r="BF127" s="133">
        <f t="shared" si="5"/>
        <v>0</v>
      </c>
      <c r="BG127" s="133">
        <f t="shared" si="6"/>
        <v>0</v>
      </c>
      <c r="BH127" s="133">
        <f t="shared" si="7"/>
        <v>0</v>
      </c>
      <c r="BI127" s="133">
        <f t="shared" si="8"/>
        <v>0</v>
      </c>
      <c r="BJ127" s="13" t="s">
        <v>75</v>
      </c>
      <c r="BK127" s="133">
        <f t="shared" si="9"/>
        <v>0</v>
      </c>
      <c r="BL127" s="13" t="s">
        <v>116</v>
      </c>
      <c r="BM127" s="132" t="s">
        <v>125</v>
      </c>
    </row>
    <row r="128" spans="2:65" s="1" customFormat="1" ht="24.2" customHeight="1">
      <c r="B128" s="120"/>
      <c r="C128" s="121" t="s">
        <v>126</v>
      </c>
      <c r="D128" s="121" t="s">
        <v>112</v>
      </c>
      <c r="E128" s="122" t="s">
        <v>127</v>
      </c>
      <c r="F128" s="123" t="s">
        <v>128</v>
      </c>
      <c r="G128" s="124" t="s">
        <v>115</v>
      </c>
      <c r="H128" s="125">
        <v>7</v>
      </c>
      <c r="I128" s="126">
        <v>0</v>
      </c>
      <c r="J128" s="126">
        <f t="shared" si="0"/>
        <v>0</v>
      </c>
      <c r="K128" s="127"/>
      <c r="L128" s="25"/>
      <c r="M128" s="128" t="s">
        <v>1</v>
      </c>
      <c r="N128" s="129" t="s">
        <v>35</v>
      </c>
      <c r="O128" s="130">
        <v>0.69599999999999995</v>
      </c>
      <c r="P128" s="130">
        <f t="shared" si="1"/>
        <v>4.8719999999999999</v>
      </c>
      <c r="Q128" s="130">
        <v>1.25E-3</v>
      </c>
      <c r="R128" s="130">
        <f t="shared" si="2"/>
        <v>8.7500000000000008E-3</v>
      </c>
      <c r="S128" s="130">
        <v>0</v>
      </c>
      <c r="T128" s="131">
        <f t="shared" si="3"/>
        <v>0</v>
      </c>
      <c r="AR128" s="132" t="s">
        <v>116</v>
      </c>
      <c r="AT128" s="132" t="s">
        <v>112</v>
      </c>
      <c r="AU128" s="132" t="s">
        <v>77</v>
      </c>
      <c r="AY128" s="13" t="s">
        <v>109</v>
      </c>
      <c r="BE128" s="133">
        <f t="shared" si="4"/>
        <v>0</v>
      </c>
      <c r="BF128" s="133">
        <f t="shared" si="5"/>
        <v>0</v>
      </c>
      <c r="BG128" s="133">
        <f t="shared" si="6"/>
        <v>0</v>
      </c>
      <c r="BH128" s="133">
        <f t="shared" si="7"/>
        <v>0</v>
      </c>
      <c r="BI128" s="133">
        <f t="shared" si="8"/>
        <v>0</v>
      </c>
      <c r="BJ128" s="13" t="s">
        <v>75</v>
      </c>
      <c r="BK128" s="133">
        <f t="shared" si="9"/>
        <v>0</v>
      </c>
      <c r="BL128" s="13" t="s">
        <v>116</v>
      </c>
      <c r="BM128" s="132" t="s">
        <v>129</v>
      </c>
    </row>
    <row r="129" spans="2:65" s="1" customFormat="1" ht="24.2" customHeight="1">
      <c r="B129" s="120"/>
      <c r="C129" s="121" t="s">
        <v>130</v>
      </c>
      <c r="D129" s="121" t="s">
        <v>112</v>
      </c>
      <c r="E129" s="122" t="s">
        <v>131</v>
      </c>
      <c r="F129" s="123" t="s">
        <v>132</v>
      </c>
      <c r="G129" s="124" t="s">
        <v>115</v>
      </c>
      <c r="H129" s="125">
        <v>14</v>
      </c>
      <c r="I129" s="126">
        <v>0</v>
      </c>
      <c r="J129" s="126">
        <f t="shared" si="0"/>
        <v>0</v>
      </c>
      <c r="K129" s="127"/>
      <c r="L129" s="25"/>
      <c r="M129" s="128" t="s">
        <v>1</v>
      </c>
      <c r="N129" s="129" t="s">
        <v>35</v>
      </c>
      <c r="O129" s="130">
        <v>0.78900000000000003</v>
      </c>
      <c r="P129" s="130">
        <f t="shared" si="1"/>
        <v>11.046000000000001</v>
      </c>
      <c r="Q129" s="130">
        <v>3.7299999999999998E-3</v>
      </c>
      <c r="R129" s="130">
        <f t="shared" si="2"/>
        <v>5.2219999999999996E-2</v>
      </c>
      <c r="S129" s="130">
        <v>0</v>
      </c>
      <c r="T129" s="131">
        <f t="shared" si="3"/>
        <v>0</v>
      </c>
      <c r="AR129" s="132" t="s">
        <v>116</v>
      </c>
      <c r="AT129" s="132" t="s">
        <v>112</v>
      </c>
      <c r="AU129" s="132" t="s">
        <v>77</v>
      </c>
      <c r="AY129" s="13" t="s">
        <v>109</v>
      </c>
      <c r="BE129" s="133">
        <f t="shared" si="4"/>
        <v>0</v>
      </c>
      <c r="BF129" s="133">
        <f t="shared" si="5"/>
        <v>0</v>
      </c>
      <c r="BG129" s="133">
        <f t="shared" si="6"/>
        <v>0</v>
      </c>
      <c r="BH129" s="133">
        <f t="shared" si="7"/>
        <v>0</v>
      </c>
      <c r="BI129" s="133">
        <f t="shared" si="8"/>
        <v>0</v>
      </c>
      <c r="BJ129" s="13" t="s">
        <v>75</v>
      </c>
      <c r="BK129" s="133">
        <f t="shared" si="9"/>
        <v>0</v>
      </c>
      <c r="BL129" s="13" t="s">
        <v>116</v>
      </c>
      <c r="BM129" s="132" t="s">
        <v>133</v>
      </c>
    </row>
    <row r="130" spans="2:65" s="1" customFormat="1" ht="37.9" customHeight="1">
      <c r="B130" s="120"/>
      <c r="C130" s="121" t="s">
        <v>134</v>
      </c>
      <c r="D130" s="121" t="s">
        <v>112</v>
      </c>
      <c r="E130" s="122" t="s">
        <v>135</v>
      </c>
      <c r="F130" s="123" t="s">
        <v>136</v>
      </c>
      <c r="G130" s="124" t="s">
        <v>115</v>
      </c>
      <c r="H130" s="125">
        <v>5</v>
      </c>
      <c r="I130" s="126">
        <v>0</v>
      </c>
      <c r="J130" s="126">
        <f t="shared" si="0"/>
        <v>0</v>
      </c>
      <c r="K130" s="127"/>
      <c r="L130" s="25"/>
      <c r="M130" s="128" t="s">
        <v>1</v>
      </c>
      <c r="N130" s="129" t="s">
        <v>35</v>
      </c>
      <c r="O130" s="130">
        <v>0.10299999999999999</v>
      </c>
      <c r="P130" s="130">
        <f t="shared" si="1"/>
        <v>0.51500000000000001</v>
      </c>
      <c r="Q130" s="130">
        <v>6.9999999999999994E-5</v>
      </c>
      <c r="R130" s="130">
        <f t="shared" si="2"/>
        <v>3.4999999999999994E-4</v>
      </c>
      <c r="S130" s="130">
        <v>0</v>
      </c>
      <c r="T130" s="131">
        <f t="shared" si="3"/>
        <v>0</v>
      </c>
      <c r="AR130" s="132" t="s">
        <v>116</v>
      </c>
      <c r="AT130" s="132" t="s">
        <v>112</v>
      </c>
      <c r="AU130" s="132" t="s">
        <v>77</v>
      </c>
      <c r="AY130" s="13" t="s">
        <v>109</v>
      </c>
      <c r="BE130" s="133">
        <f t="shared" si="4"/>
        <v>0</v>
      </c>
      <c r="BF130" s="133">
        <f t="shared" si="5"/>
        <v>0</v>
      </c>
      <c r="BG130" s="133">
        <f t="shared" si="6"/>
        <v>0</v>
      </c>
      <c r="BH130" s="133">
        <f t="shared" si="7"/>
        <v>0</v>
      </c>
      <c r="BI130" s="133">
        <f t="shared" si="8"/>
        <v>0</v>
      </c>
      <c r="BJ130" s="13" t="s">
        <v>75</v>
      </c>
      <c r="BK130" s="133">
        <f t="shared" si="9"/>
        <v>0</v>
      </c>
      <c r="BL130" s="13" t="s">
        <v>116</v>
      </c>
      <c r="BM130" s="132" t="s">
        <v>137</v>
      </c>
    </row>
    <row r="131" spans="2:65" s="1" customFormat="1" ht="37.9" customHeight="1">
      <c r="B131" s="120"/>
      <c r="C131" s="121" t="s">
        <v>138</v>
      </c>
      <c r="D131" s="121" t="s">
        <v>112</v>
      </c>
      <c r="E131" s="122" t="s">
        <v>139</v>
      </c>
      <c r="F131" s="123" t="s">
        <v>140</v>
      </c>
      <c r="G131" s="124" t="s">
        <v>115</v>
      </c>
      <c r="H131" s="125">
        <v>7</v>
      </c>
      <c r="I131" s="126">
        <v>0</v>
      </c>
      <c r="J131" s="126">
        <f t="shared" si="0"/>
        <v>0</v>
      </c>
      <c r="K131" s="127"/>
      <c r="L131" s="25"/>
      <c r="M131" s="128" t="s">
        <v>1</v>
      </c>
      <c r="N131" s="129" t="s">
        <v>35</v>
      </c>
      <c r="O131" s="130">
        <v>0.10299999999999999</v>
      </c>
      <c r="P131" s="130">
        <f t="shared" si="1"/>
        <v>0.72099999999999997</v>
      </c>
      <c r="Q131" s="130">
        <v>8.0000000000000007E-5</v>
      </c>
      <c r="R131" s="130">
        <f t="shared" si="2"/>
        <v>5.6000000000000006E-4</v>
      </c>
      <c r="S131" s="130">
        <v>0</v>
      </c>
      <c r="T131" s="131">
        <f t="shared" si="3"/>
        <v>0</v>
      </c>
      <c r="AR131" s="132" t="s">
        <v>116</v>
      </c>
      <c r="AT131" s="132" t="s">
        <v>112</v>
      </c>
      <c r="AU131" s="132" t="s">
        <v>77</v>
      </c>
      <c r="AY131" s="13" t="s">
        <v>109</v>
      </c>
      <c r="BE131" s="133">
        <f t="shared" si="4"/>
        <v>0</v>
      </c>
      <c r="BF131" s="133">
        <f t="shared" si="5"/>
        <v>0</v>
      </c>
      <c r="BG131" s="133">
        <f t="shared" si="6"/>
        <v>0</v>
      </c>
      <c r="BH131" s="133">
        <f t="shared" si="7"/>
        <v>0</v>
      </c>
      <c r="BI131" s="133">
        <f t="shared" si="8"/>
        <v>0</v>
      </c>
      <c r="BJ131" s="13" t="s">
        <v>75</v>
      </c>
      <c r="BK131" s="133">
        <f t="shared" si="9"/>
        <v>0</v>
      </c>
      <c r="BL131" s="13" t="s">
        <v>116</v>
      </c>
      <c r="BM131" s="132" t="s">
        <v>141</v>
      </c>
    </row>
    <row r="132" spans="2:65" s="1" customFormat="1" ht="37.9" customHeight="1">
      <c r="B132" s="120"/>
      <c r="C132" s="121" t="s">
        <v>142</v>
      </c>
      <c r="D132" s="121" t="s">
        <v>112</v>
      </c>
      <c r="E132" s="122" t="s">
        <v>143</v>
      </c>
      <c r="F132" s="123" t="s">
        <v>144</v>
      </c>
      <c r="G132" s="124" t="s">
        <v>115</v>
      </c>
      <c r="H132" s="125">
        <v>7</v>
      </c>
      <c r="I132" s="126">
        <v>0</v>
      </c>
      <c r="J132" s="126">
        <f t="shared" si="0"/>
        <v>0</v>
      </c>
      <c r="K132" s="127"/>
      <c r="L132" s="25"/>
      <c r="M132" s="128" t="s">
        <v>1</v>
      </c>
      <c r="N132" s="129" t="s">
        <v>35</v>
      </c>
      <c r="O132" s="130">
        <v>0.11799999999999999</v>
      </c>
      <c r="P132" s="130">
        <f t="shared" si="1"/>
        <v>0.82599999999999996</v>
      </c>
      <c r="Q132" s="130">
        <v>2.4000000000000001E-4</v>
      </c>
      <c r="R132" s="130">
        <f t="shared" si="2"/>
        <v>1.6800000000000001E-3</v>
      </c>
      <c r="S132" s="130">
        <v>0</v>
      </c>
      <c r="T132" s="131">
        <f t="shared" si="3"/>
        <v>0</v>
      </c>
      <c r="AR132" s="132" t="s">
        <v>116</v>
      </c>
      <c r="AT132" s="132" t="s">
        <v>112</v>
      </c>
      <c r="AU132" s="132" t="s">
        <v>77</v>
      </c>
      <c r="AY132" s="13" t="s">
        <v>109</v>
      </c>
      <c r="BE132" s="133">
        <f t="shared" si="4"/>
        <v>0</v>
      </c>
      <c r="BF132" s="133">
        <f t="shared" si="5"/>
        <v>0</v>
      </c>
      <c r="BG132" s="133">
        <f t="shared" si="6"/>
        <v>0</v>
      </c>
      <c r="BH132" s="133">
        <f t="shared" si="7"/>
        <v>0</v>
      </c>
      <c r="BI132" s="133">
        <f t="shared" si="8"/>
        <v>0</v>
      </c>
      <c r="BJ132" s="13" t="s">
        <v>75</v>
      </c>
      <c r="BK132" s="133">
        <f t="shared" si="9"/>
        <v>0</v>
      </c>
      <c r="BL132" s="13" t="s">
        <v>116</v>
      </c>
      <c r="BM132" s="132" t="s">
        <v>145</v>
      </c>
    </row>
    <row r="133" spans="2:65" s="1" customFormat="1" ht="37.9" customHeight="1">
      <c r="B133" s="120"/>
      <c r="C133" s="121" t="s">
        <v>146</v>
      </c>
      <c r="D133" s="121" t="s">
        <v>112</v>
      </c>
      <c r="E133" s="122" t="s">
        <v>147</v>
      </c>
      <c r="F133" s="123" t="s">
        <v>148</v>
      </c>
      <c r="G133" s="124" t="s">
        <v>115</v>
      </c>
      <c r="H133" s="125">
        <v>7</v>
      </c>
      <c r="I133" s="126">
        <v>0</v>
      </c>
      <c r="J133" s="126">
        <f t="shared" si="0"/>
        <v>0</v>
      </c>
      <c r="K133" s="127"/>
      <c r="L133" s="25"/>
      <c r="M133" s="128" t="s">
        <v>1</v>
      </c>
      <c r="N133" s="129" t="s">
        <v>35</v>
      </c>
      <c r="O133" s="130">
        <v>0.11799999999999999</v>
      </c>
      <c r="P133" s="130">
        <f t="shared" si="1"/>
        <v>0.82599999999999996</v>
      </c>
      <c r="Q133" s="130">
        <v>2.7E-4</v>
      </c>
      <c r="R133" s="130">
        <f t="shared" si="2"/>
        <v>1.89E-3</v>
      </c>
      <c r="S133" s="130">
        <v>0</v>
      </c>
      <c r="T133" s="131">
        <f t="shared" si="3"/>
        <v>0</v>
      </c>
      <c r="AR133" s="132" t="s">
        <v>116</v>
      </c>
      <c r="AT133" s="132" t="s">
        <v>112</v>
      </c>
      <c r="AU133" s="132" t="s">
        <v>77</v>
      </c>
      <c r="AY133" s="13" t="s">
        <v>109</v>
      </c>
      <c r="BE133" s="133">
        <f t="shared" si="4"/>
        <v>0</v>
      </c>
      <c r="BF133" s="133">
        <f t="shared" si="5"/>
        <v>0</v>
      </c>
      <c r="BG133" s="133">
        <f t="shared" si="6"/>
        <v>0</v>
      </c>
      <c r="BH133" s="133">
        <f t="shared" si="7"/>
        <v>0</v>
      </c>
      <c r="BI133" s="133">
        <f t="shared" si="8"/>
        <v>0</v>
      </c>
      <c r="BJ133" s="13" t="s">
        <v>75</v>
      </c>
      <c r="BK133" s="133">
        <f t="shared" si="9"/>
        <v>0</v>
      </c>
      <c r="BL133" s="13" t="s">
        <v>116</v>
      </c>
      <c r="BM133" s="132" t="s">
        <v>149</v>
      </c>
    </row>
    <row r="134" spans="2:65" s="1" customFormat="1" ht="16.5" customHeight="1">
      <c r="B134" s="120"/>
      <c r="C134" s="121" t="s">
        <v>150</v>
      </c>
      <c r="D134" s="121" t="s">
        <v>112</v>
      </c>
      <c r="E134" s="122" t="s">
        <v>151</v>
      </c>
      <c r="F134" s="123" t="s">
        <v>152</v>
      </c>
      <c r="G134" s="124" t="s">
        <v>115</v>
      </c>
      <c r="H134" s="125">
        <v>7</v>
      </c>
      <c r="I134" s="126">
        <v>0</v>
      </c>
      <c r="J134" s="126">
        <f t="shared" si="0"/>
        <v>0</v>
      </c>
      <c r="K134" s="127"/>
      <c r="L134" s="25"/>
      <c r="M134" s="128" t="s">
        <v>1</v>
      </c>
      <c r="N134" s="129" t="s">
        <v>35</v>
      </c>
      <c r="O134" s="130">
        <v>1.7000000000000001E-2</v>
      </c>
      <c r="P134" s="130">
        <f t="shared" si="1"/>
        <v>0.11900000000000001</v>
      </c>
      <c r="Q134" s="130">
        <v>2.5999999999999998E-4</v>
      </c>
      <c r="R134" s="130">
        <f t="shared" si="2"/>
        <v>1.8199999999999998E-3</v>
      </c>
      <c r="S134" s="130">
        <v>0</v>
      </c>
      <c r="T134" s="131">
        <f t="shared" si="3"/>
        <v>0</v>
      </c>
      <c r="AR134" s="132" t="s">
        <v>116</v>
      </c>
      <c r="AT134" s="132" t="s">
        <v>112</v>
      </c>
      <c r="AU134" s="132" t="s">
        <v>77</v>
      </c>
      <c r="AY134" s="13" t="s">
        <v>109</v>
      </c>
      <c r="BE134" s="133">
        <f t="shared" si="4"/>
        <v>0</v>
      </c>
      <c r="BF134" s="133">
        <f t="shared" si="5"/>
        <v>0</v>
      </c>
      <c r="BG134" s="133">
        <f t="shared" si="6"/>
        <v>0</v>
      </c>
      <c r="BH134" s="133">
        <f t="shared" si="7"/>
        <v>0</v>
      </c>
      <c r="BI134" s="133">
        <f t="shared" si="8"/>
        <v>0</v>
      </c>
      <c r="BJ134" s="13" t="s">
        <v>75</v>
      </c>
      <c r="BK134" s="133">
        <f t="shared" si="9"/>
        <v>0</v>
      </c>
      <c r="BL134" s="13" t="s">
        <v>116</v>
      </c>
      <c r="BM134" s="132" t="s">
        <v>153</v>
      </c>
    </row>
    <row r="135" spans="2:65" s="1" customFormat="1" ht="16.5" customHeight="1">
      <c r="B135" s="120"/>
      <c r="C135" s="121" t="s">
        <v>154</v>
      </c>
      <c r="D135" s="121" t="s">
        <v>112</v>
      </c>
      <c r="E135" s="122" t="s">
        <v>155</v>
      </c>
      <c r="F135" s="123" t="s">
        <v>156</v>
      </c>
      <c r="G135" s="124" t="s">
        <v>115</v>
      </c>
      <c r="H135" s="125">
        <v>14</v>
      </c>
      <c r="I135" s="126">
        <v>0</v>
      </c>
      <c r="J135" s="126">
        <f t="shared" si="0"/>
        <v>0</v>
      </c>
      <c r="K135" s="127"/>
      <c r="L135" s="25"/>
      <c r="M135" s="128" t="s">
        <v>1</v>
      </c>
      <c r="N135" s="129" t="s">
        <v>35</v>
      </c>
      <c r="O135" s="130">
        <v>1.7000000000000001E-2</v>
      </c>
      <c r="P135" s="130">
        <f t="shared" si="1"/>
        <v>0.23800000000000002</v>
      </c>
      <c r="Q135" s="130">
        <v>2.9999999999999997E-4</v>
      </c>
      <c r="R135" s="130">
        <f t="shared" si="2"/>
        <v>4.1999999999999997E-3</v>
      </c>
      <c r="S135" s="130">
        <v>0</v>
      </c>
      <c r="T135" s="131">
        <f t="shared" si="3"/>
        <v>0</v>
      </c>
      <c r="AR135" s="132" t="s">
        <v>116</v>
      </c>
      <c r="AT135" s="132" t="s">
        <v>112</v>
      </c>
      <c r="AU135" s="132" t="s">
        <v>77</v>
      </c>
      <c r="AY135" s="13" t="s">
        <v>109</v>
      </c>
      <c r="BE135" s="133">
        <f t="shared" si="4"/>
        <v>0</v>
      </c>
      <c r="BF135" s="133">
        <f t="shared" si="5"/>
        <v>0</v>
      </c>
      <c r="BG135" s="133">
        <f t="shared" si="6"/>
        <v>0</v>
      </c>
      <c r="BH135" s="133">
        <f t="shared" si="7"/>
        <v>0</v>
      </c>
      <c r="BI135" s="133">
        <f t="shared" si="8"/>
        <v>0</v>
      </c>
      <c r="BJ135" s="13" t="s">
        <v>75</v>
      </c>
      <c r="BK135" s="133">
        <f t="shared" si="9"/>
        <v>0</v>
      </c>
      <c r="BL135" s="13" t="s">
        <v>116</v>
      </c>
      <c r="BM135" s="132" t="s">
        <v>157</v>
      </c>
    </row>
    <row r="136" spans="2:65" s="1" customFormat="1" ht="24.2" customHeight="1">
      <c r="B136" s="120"/>
      <c r="C136" s="121" t="s">
        <v>8</v>
      </c>
      <c r="D136" s="121" t="s">
        <v>112</v>
      </c>
      <c r="E136" s="122" t="s">
        <v>158</v>
      </c>
      <c r="F136" s="123" t="s">
        <v>159</v>
      </c>
      <c r="G136" s="124" t="s">
        <v>120</v>
      </c>
      <c r="H136" s="125">
        <v>3</v>
      </c>
      <c r="I136" s="126">
        <v>0</v>
      </c>
      <c r="J136" s="126">
        <f t="shared" si="0"/>
        <v>0</v>
      </c>
      <c r="K136" s="127"/>
      <c r="L136" s="25"/>
      <c r="M136" s="128" t="s">
        <v>1</v>
      </c>
      <c r="N136" s="129" t="s">
        <v>35</v>
      </c>
      <c r="O136" s="130">
        <v>0.16500000000000001</v>
      </c>
      <c r="P136" s="130">
        <f t="shared" si="1"/>
        <v>0.495</v>
      </c>
      <c r="Q136" s="130">
        <v>0</v>
      </c>
      <c r="R136" s="130">
        <f t="shared" si="2"/>
        <v>0</v>
      </c>
      <c r="S136" s="130">
        <v>0</v>
      </c>
      <c r="T136" s="131">
        <f t="shared" si="3"/>
        <v>0</v>
      </c>
      <c r="AR136" s="132" t="s">
        <v>116</v>
      </c>
      <c r="AT136" s="132" t="s">
        <v>112</v>
      </c>
      <c r="AU136" s="132" t="s">
        <v>77</v>
      </c>
      <c r="AY136" s="13" t="s">
        <v>109</v>
      </c>
      <c r="BE136" s="133">
        <f t="shared" si="4"/>
        <v>0</v>
      </c>
      <c r="BF136" s="133">
        <f t="shared" si="5"/>
        <v>0</v>
      </c>
      <c r="BG136" s="133">
        <f t="shared" si="6"/>
        <v>0</v>
      </c>
      <c r="BH136" s="133">
        <f t="shared" si="7"/>
        <v>0</v>
      </c>
      <c r="BI136" s="133">
        <f t="shared" si="8"/>
        <v>0</v>
      </c>
      <c r="BJ136" s="13" t="s">
        <v>75</v>
      </c>
      <c r="BK136" s="133">
        <f t="shared" si="9"/>
        <v>0</v>
      </c>
      <c r="BL136" s="13" t="s">
        <v>116</v>
      </c>
      <c r="BM136" s="132" t="s">
        <v>160</v>
      </c>
    </row>
    <row r="137" spans="2:65" s="1" customFormat="1" ht="24.2" customHeight="1">
      <c r="B137" s="120"/>
      <c r="C137" s="121" t="s">
        <v>161</v>
      </c>
      <c r="D137" s="121" t="s">
        <v>112</v>
      </c>
      <c r="E137" s="122" t="s">
        <v>162</v>
      </c>
      <c r="F137" s="123" t="s">
        <v>163</v>
      </c>
      <c r="G137" s="124" t="s">
        <v>120</v>
      </c>
      <c r="H137" s="125">
        <v>1</v>
      </c>
      <c r="I137" s="126">
        <v>0</v>
      </c>
      <c r="J137" s="126">
        <f t="shared" si="0"/>
        <v>0</v>
      </c>
      <c r="K137" s="127"/>
      <c r="L137" s="25"/>
      <c r="M137" s="128" t="s">
        <v>1</v>
      </c>
      <c r="N137" s="129" t="s">
        <v>35</v>
      </c>
      <c r="O137" s="130">
        <v>0.16</v>
      </c>
      <c r="P137" s="130">
        <f t="shared" si="1"/>
        <v>0.16</v>
      </c>
      <c r="Q137" s="130">
        <v>2.2000000000000001E-4</v>
      </c>
      <c r="R137" s="130">
        <f t="shared" si="2"/>
        <v>2.2000000000000001E-4</v>
      </c>
      <c r="S137" s="130">
        <v>0</v>
      </c>
      <c r="T137" s="131">
        <f t="shared" si="3"/>
        <v>0</v>
      </c>
      <c r="AR137" s="132" t="s">
        <v>116</v>
      </c>
      <c r="AT137" s="132" t="s">
        <v>112</v>
      </c>
      <c r="AU137" s="132" t="s">
        <v>77</v>
      </c>
      <c r="AY137" s="13" t="s">
        <v>109</v>
      </c>
      <c r="BE137" s="133">
        <f t="shared" si="4"/>
        <v>0</v>
      </c>
      <c r="BF137" s="133">
        <f t="shared" si="5"/>
        <v>0</v>
      </c>
      <c r="BG137" s="133">
        <f t="shared" si="6"/>
        <v>0</v>
      </c>
      <c r="BH137" s="133">
        <f t="shared" si="7"/>
        <v>0</v>
      </c>
      <c r="BI137" s="133">
        <f t="shared" si="8"/>
        <v>0</v>
      </c>
      <c r="BJ137" s="13" t="s">
        <v>75</v>
      </c>
      <c r="BK137" s="133">
        <f t="shared" si="9"/>
        <v>0</v>
      </c>
      <c r="BL137" s="13" t="s">
        <v>116</v>
      </c>
      <c r="BM137" s="132" t="s">
        <v>164</v>
      </c>
    </row>
    <row r="138" spans="2:65" s="1" customFormat="1" ht="24.2" customHeight="1">
      <c r="B138" s="120"/>
      <c r="C138" s="121" t="s">
        <v>165</v>
      </c>
      <c r="D138" s="121" t="s">
        <v>112</v>
      </c>
      <c r="E138" s="122" t="s">
        <v>166</v>
      </c>
      <c r="F138" s="123" t="s">
        <v>167</v>
      </c>
      <c r="G138" s="124" t="s">
        <v>120</v>
      </c>
      <c r="H138" s="125">
        <v>1</v>
      </c>
      <c r="I138" s="126">
        <v>0</v>
      </c>
      <c r="J138" s="126">
        <f t="shared" si="0"/>
        <v>0</v>
      </c>
      <c r="K138" s="127"/>
      <c r="L138" s="25"/>
      <c r="M138" s="128" t="s">
        <v>1</v>
      </c>
      <c r="N138" s="129" t="s">
        <v>35</v>
      </c>
      <c r="O138" s="130">
        <v>0.22700000000000001</v>
      </c>
      <c r="P138" s="130">
        <f t="shared" si="1"/>
        <v>0.22700000000000001</v>
      </c>
      <c r="Q138" s="130">
        <v>5.1999999999999995E-4</v>
      </c>
      <c r="R138" s="130">
        <f t="shared" si="2"/>
        <v>5.1999999999999995E-4</v>
      </c>
      <c r="S138" s="130">
        <v>0</v>
      </c>
      <c r="T138" s="131">
        <f t="shared" si="3"/>
        <v>0</v>
      </c>
      <c r="AR138" s="132" t="s">
        <v>116</v>
      </c>
      <c r="AT138" s="132" t="s">
        <v>112</v>
      </c>
      <c r="AU138" s="132" t="s">
        <v>77</v>
      </c>
      <c r="AY138" s="13" t="s">
        <v>109</v>
      </c>
      <c r="BE138" s="133">
        <f t="shared" si="4"/>
        <v>0</v>
      </c>
      <c r="BF138" s="133">
        <f t="shared" si="5"/>
        <v>0</v>
      </c>
      <c r="BG138" s="133">
        <f t="shared" si="6"/>
        <v>0</v>
      </c>
      <c r="BH138" s="133">
        <f t="shared" si="7"/>
        <v>0</v>
      </c>
      <c r="BI138" s="133">
        <f t="shared" si="8"/>
        <v>0</v>
      </c>
      <c r="BJ138" s="13" t="s">
        <v>75</v>
      </c>
      <c r="BK138" s="133">
        <f t="shared" si="9"/>
        <v>0</v>
      </c>
      <c r="BL138" s="13" t="s">
        <v>116</v>
      </c>
      <c r="BM138" s="132" t="s">
        <v>168</v>
      </c>
    </row>
    <row r="139" spans="2:65" s="1" customFormat="1" ht="24.2" customHeight="1">
      <c r="B139" s="120"/>
      <c r="C139" s="121" t="s">
        <v>169</v>
      </c>
      <c r="D139" s="121" t="s">
        <v>112</v>
      </c>
      <c r="E139" s="122" t="s">
        <v>170</v>
      </c>
      <c r="F139" s="123" t="s">
        <v>171</v>
      </c>
      <c r="G139" s="124" t="s">
        <v>120</v>
      </c>
      <c r="H139" s="125">
        <v>1</v>
      </c>
      <c r="I139" s="126">
        <v>0</v>
      </c>
      <c r="J139" s="126">
        <f t="shared" si="0"/>
        <v>0</v>
      </c>
      <c r="K139" s="127"/>
      <c r="L139" s="25"/>
      <c r="M139" s="128" t="s">
        <v>1</v>
      </c>
      <c r="N139" s="129" t="s">
        <v>35</v>
      </c>
      <c r="O139" s="130">
        <v>0.35199999999999998</v>
      </c>
      <c r="P139" s="130">
        <f t="shared" si="1"/>
        <v>0.35199999999999998</v>
      </c>
      <c r="Q139" s="130">
        <v>5.0000000000000001E-4</v>
      </c>
      <c r="R139" s="130">
        <f t="shared" si="2"/>
        <v>5.0000000000000001E-4</v>
      </c>
      <c r="S139" s="130">
        <v>0</v>
      </c>
      <c r="T139" s="131">
        <f t="shared" si="3"/>
        <v>0</v>
      </c>
      <c r="AR139" s="132" t="s">
        <v>116</v>
      </c>
      <c r="AT139" s="132" t="s">
        <v>112</v>
      </c>
      <c r="AU139" s="132" t="s">
        <v>77</v>
      </c>
      <c r="AY139" s="13" t="s">
        <v>109</v>
      </c>
      <c r="BE139" s="133">
        <f t="shared" si="4"/>
        <v>0</v>
      </c>
      <c r="BF139" s="133">
        <f t="shared" si="5"/>
        <v>0</v>
      </c>
      <c r="BG139" s="133">
        <f t="shared" si="6"/>
        <v>0</v>
      </c>
      <c r="BH139" s="133">
        <f t="shared" si="7"/>
        <v>0</v>
      </c>
      <c r="BI139" s="133">
        <f t="shared" si="8"/>
        <v>0</v>
      </c>
      <c r="BJ139" s="13" t="s">
        <v>75</v>
      </c>
      <c r="BK139" s="133">
        <f t="shared" si="9"/>
        <v>0</v>
      </c>
      <c r="BL139" s="13" t="s">
        <v>116</v>
      </c>
      <c r="BM139" s="132" t="s">
        <v>172</v>
      </c>
    </row>
    <row r="140" spans="2:65" s="1" customFormat="1" ht="16.5" customHeight="1">
      <c r="B140" s="120"/>
      <c r="C140" s="121" t="s">
        <v>116</v>
      </c>
      <c r="D140" s="121" t="s">
        <v>112</v>
      </c>
      <c r="E140" s="122" t="s">
        <v>173</v>
      </c>
      <c r="F140" s="123" t="s">
        <v>174</v>
      </c>
      <c r="G140" s="124" t="s">
        <v>120</v>
      </c>
      <c r="H140" s="125">
        <v>1</v>
      </c>
      <c r="I140" s="126">
        <v>0</v>
      </c>
      <c r="J140" s="126">
        <f t="shared" si="0"/>
        <v>0</v>
      </c>
      <c r="K140" s="127"/>
      <c r="L140" s="25"/>
      <c r="M140" s="128" t="s">
        <v>1</v>
      </c>
      <c r="N140" s="129" t="s">
        <v>35</v>
      </c>
      <c r="O140" s="130">
        <v>0.20699999999999999</v>
      </c>
      <c r="P140" s="130">
        <f t="shared" si="1"/>
        <v>0.20699999999999999</v>
      </c>
      <c r="Q140" s="130">
        <v>4.0999999999999999E-4</v>
      </c>
      <c r="R140" s="130">
        <f t="shared" si="2"/>
        <v>4.0999999999999999E-4</v>
      </c>
      <c r="S140" s="130">
        <v>0</v>
      </c>
      <c r="T140" s="131">
        <f t="shared" si="3"/>
        <v>0</v>
      </c>
      <c r="AR140" s="132" t="s">
        <v>116</v>
      </c>
      <c r="AT140" s="132" t="s">
        <v>112</v>
      </c>
      <c r="AU140" s="132" t="s">
        <v>77</v>
      </c>
      <c r="AY140" s="13" t="s">
        <v>109</v>
      </c>
      <c r="BE140" s="133">
        <f t="shared" si="4"/>
        <v>0</v>
      </c>
      <c r="BF140" s="133">
        <f t="shared" si="5"/>
        <v>0</v>
      </c>
      <c r="BG140" s="133">
        <f t="shared" si="6"/>
        <v>0</v>
      </c>
      <c r="BH140" s="133">
        <f t="shared" si="7"/>
        <v>0</v>
      </c>
      <c r="BI140" s="133">
        <f t="shared" si="8"/>
        <v>0</v>
      </c>
      <c r="BJ140" s="13" t="s">
        <v>75</v>
      </c>
      <c r="BK140" s="133">
        <f t="shared" si="9"/>
        <v>0</v>
      </c>
      <c r="BL140" s="13" t="s">
        <v>116</v>
      </c>
      <c r="BM140" s="132" t="s">
        <v>175</v>
      </c>
    </row>
    <row r="141" spans="2:65" s="1" customFormat="1" ht="21.75" customHeight="1">
      <c r="B141" s="120"/>
      <c r="C141" s="121" t="s">
        <v>176</v>
      </c>
      <c r="D141" s="121" t="s">
        <v>112</v>
      </c>
      <c r="E141" s="122" t="s">
        <v>177</v>
      </c>
      <c r="F141" s="123" t="s">
        <v>178</v>
      </c>
      <c r="G141" s="124" t="s">
        <v>120</v>
      </c>
      <c r="H141" s="125">
        <v>2</v>
      </c>
      <c r="I141" s="126">
        <v>0</v>
      </c>
      <c r="J141" s="126">
        <f t="shared" si="0"/>
        <v>0</v>
      </c>
      <c r="K141" s="127"/>
      <c r="L141" s="25"/>
      <c r="M141" s="128" t="s">
        <v>1</v>
      </c>
      <c r="N141" s="129" t="s">
        <v>35</v>
      </c>
      <c r="O141" s="130">
        <v>0.22</v>
      </c>
      <c r="P141" s="130">
        <f t="shared" si="1"/>
        <v>0.44</v>
      </c>
      <c r="Q141" s="130">
        <v>5.0000000000000001E-4</v>
      </c>
      <c r="R141" s="130">
        <f t="shared" si="2"/>
        <v>1E-3</v>
      </c>
      <c r="S141" s="130">
        <v>0</v>
      </c>
      <c r="T141" s="131">
        <f t="shared" si="3"/>
        <v>0</v>
      </c>
      <c r="AR141" s="132" t="s">
        <v>116</v>
      </c>
      <c r="AT141" s="132" t="s">
        <v>112</v>
      </c>
      <c r="AU141" s="132" t="s">
        <v>77</v>
      </c>
      <c r="AY141" s="13" t="s">
        <v>109</v>
      </c>
      <c r="BE141" s="133">
        <f t="shared" si="4"/>
        <v>0</v>
      </c>
      <c r="BF141" s="133">
        <f t="shared" si="5"/>
        <v>0</v>
      </c>
      <c r="BG141" s="133">
        <f t="shared" si="6"/>
        <v>0</v>
      </c>
      <c r="BH141" s="133">
        <f t="shared" si="7"/>
        <v>0</v>
      </c>
      <c r="BI141" s="133">
        <f t="shared" si="8"/>
        <v>0</v>
      </c>
      <c r="BJ141" s="13" t="s">
        <v>75</v>
      </c>
      <c r="BK141" s="133">
        <f t="shared" si="9"/>
        <v>0</v>
      </c>
      <c r="BL141" s="13" t="s">
        <v>116</v>
      </c>
      <c r="BM141" s="132" t="s">
        <v>179</v>
      </c>
    </row>
    <row r="142" spans="2:65" s="1" customFormat="1" ht="21.75" customHeight="1">
      <c r="B142" s="120"/>
      <c r="C142" s="121" t="s">
        <v>180</v>
      </c>
      <c r="D142" s="121" t="s">
        <v>112</v>
      </c>
      <c r="E142" s="122" t="s">
        <v>181</v>
      </c>
      <c r="F142" s="123" t="s">
        <v>182</v>
      </c>
      <c r="G142" s="124" t="s">
        <v>120</v>
      </c>
      <c r="H142" s="125">
        <v>2</v>
      </c>
      <c r="I142" s="126">
        <v>0</v>
      </c>
      <c r="J142" s="126">
        <f t="shared" si="0"/>
        <v>0</v>
      </c>
      <c r="K142" s="127"/>
      <c r="L142" s="25"/>
      <c r="M142" s="128" t="s">
        <v>1</v>
      </c>
      <c r="N142" s="129" t="s">
        <v>35</v>
      </c>
      <c r="O142" s="130">
        <v>0.34</v>
      </c>
      <c r="P142" s="130">
        <f t="shared" si="1"/>
        <v>0.68</v>
      </c>
      <c r="Q142" s="130">
        <v>1.07E-3</v>
      </c>
      <c r="R142" s="130">
        <f t="shared" si="2"/>
        <v>2.14E-3</v>
      </c>
      <c r="S142" s="130">
        <v>0</v>
      </c>
      <c r="T142" s="131">
        <f t="shared" si="3"/>
        <v>0</v>
      </c>
      <c r="AR142" s="132" t="s">
        <v>116</v>
      </c>
      <c r="AT142" s="132" t="s">
        <v>112</v>
      </c>
      <c r="AU142" s="132" t="s">
        <v>77</v>
      </c>
      <c r="AY142" s="13" t="s">
        <v>109</v>
      </c>
      <c r="BE142" s="133">
        <f t="shared" si="4"/>
        <v>0</v>
      </c>
      <c r="BF142" s="133">
        <f t="shared" si="5"/>
        <v>0</v>
      </c>
      <c r="BG142" s="133">
        <f t="shared" si="6"/>
        <v>0</v>
      </c>
      <c r="BH142" s="133">
        <f t="shared" si="7"/>
        <v>0</v>
      </c>
      <c r="BI142" s="133">
        <f t="shared" si="8"/>
        <v>0</v>
      </c>
      <c r="BJ142" s="13" t="s">
        <v>75</v>
      </c>
      <c r="BK142" s="133">
        <f t="shared" si="9"/>
        <v>0</v>
      </c>
      <c r="BL142" s="13" t="s">
        <v>116</v>
      </c>
      <c r="BM142" s="132" t="s">
        <v>183</v>
      </c>
    </row>
    <row r="143" spans="2:65" s="1" customFormat="1" ht="21.75" customHeight="1">
      <c r="B143" s="120"/>
      <c r="C143" s="121" t="s">
        <v>184</v>
      </c>
      <c r="D143" s="121" t="s">
        <v>112</v>
      </c>
      <c r="E143" s="122" t="s">
        <v>185</v>
      </c>
      <c r="F143" s="123" t="s">
        <v>186</v>
      </c>
      <c r="G143" s="124" t="s">
        <v>120</v>
      </c>
      <c r="H143" s="125">
        <v>1</v>
      </c>
      <c r="I143" s="126">
        <v>0</v>
      </c>
      <c r="J143" s="126">
        <f t="shared" si="0"/>
        <v>0</v>
      </c>
      <c r="K143" s="127"/>
      <c r="L143" s="25"/>
      <c r="M143" s="128" t="s">
        <v>1</v>
      </c>
      <c r="N143" s="129" t="s">
        <v>35</v>
      </c>
      <c r="O143" s="130">
        <v>0.22</v>
      </c>
      <c r="P143" s="130">
        <f t="shared" si="1"/>
        <v>0.22</v>
      </c>
      <c r="Q143" s="130">
        <v>3.1E-4</v>
      </c>
      <c r="R143" s="130">
        <f t="shared" si="2"/>
        <v>3.1E-4</v>
      </c>
      <c r="S143" s="130">
        <v>0</v>
      </c>
      <c r="T143" s="131">
        <f t="shared" si="3"/>
        <v>0</v>
      </c>
      <c r="AR143" s="132" t="s">
        <v>116</v>
      </c>
      <c r="AT143" s="132" t="s">
        <v>112</v>
      </c>
      <c r="AU143" s="132" t="s">
        <v>77</v>
      </c>
      <c r="AY143" s="13" t="s">
        <v>109</v>
      </c>
      <c r="BE143" s="133">
        <f t="shared" si="4"/>
        <v>0</v>
      </c>
      <c r="BF143" s="133">
        <f t="shared" si="5"/>
        <v>0</v>
      </c>
      <c r="BG143" s="133">
        <f t="shared" si="6"/>
        <v>0</v>
      </c>
      <c r="BH143" s="133">
        <f t="shared" si="7"/>
        <v>0</v>
      </c>
      <c r="BI143" s="133">
        <f t="shared" si="8"/>
        <v>0</v>
      </c>
      <c r="BJ143" s="13" t="s">
        <v>75</v>
      </c>
      <c r="BK143" s="133">
        <f t="shared" si="9"/>
        <v>0</v>
      </c>
      <c r="BL143" s="13" t="s">
        <v>116</v>
      </c>
      <c r="BM143" s="132" t="s">
        <v>187</v>
      </c>
    </row>
    <row r="144" spans="2:65" s="1" customFormat="1" ht="24.2" customHeight="1">
      <c r="B144" s="120"/>
      <c r="C144" s="121" t="s">
        <v>188</v>
      </c>
      <c r="D144" s="121" t="s">
        <v>112</v>
      </c>
      <c r="E144" s="122" t="s">
        <v>189</v>
      </c>
      <c r="F144" s="123" t="s">
        <v>190</v>
      </c>
      <c r="G144" s="124" t="s">
        <v>115</v>
      </c>
      <c r="H144" s="125">
        <v>26</v>
      </c>
      <c r="I144" s="126">
        <v>0</v>
      </c>
      <c r="J144" s="126">
        <f t="shared" si="0"/>
        <v>0</v>
      </c>
      <c r="K144" s="127"/>
      <c r="L144" s="25"/>
      <c r="M144" s="128" t="s">
        <v>1</v>
      </c>
      <c r="N144" s="129" t="s">
        <v>35</v>
      </c>
      <c r="O144" s="130">
        <v>6.7000000000000004E-2</v>
      </c>
      <c r="P144" s="130">
        <f t="shared" si="1"/>
        <v>1.742</v>
      </c>
      <c r="Q144" s="130">
        <v>1.9000000000000001E-4</v>
      </c>
      <c r="R144" s="130">
        <f t="shared" si="2"/>
        <v>4.9399999999999999E-3</v>
      </c>
      <c r="S144" s="130">
        <v>0</v>
      </c>
      <c r="T144" s="131">
        <f t="shared" si="3"/>
        <v>0</v>
      </c>
      <c r="AR144" s="132" t="s">
        <v>116</v>
      </c>
      <c r="AT144" s="132" t="s">
        <v>112</v>
      </c>
      <c r="AU144" s="132" t="s">
        <v>77</v>
      </c>
      <c r="AY144" s="13" t="s">
        <v>109</v>
      </c>
      <c r="BE144" s="133">
        <f t="shared" si="4"/>
        <v>0</v>
      </c>
      <c r="BF144" s="133">
        <f t="shared" si="5"/>
        <v>0</v>
      </c>
      <c r="BG144" s="133">
        <f t="shared" si="6"/>
        <v>0</v>
      </c>
      <c r="BH144" s="133">
        <f t="shared" si="7"/>
        <v>0</v>
      </c>
      <c r="BI144" s="133">
        <f t="shared" si="8"/>
        <v>0</v>
      </c>
      <c r="BJ144" s="13" t="s">
        <v>75</v>
      </c>
      <c r="BK144" s="133">
        <f t="shared" si="9"/>
        <v>0</v>
      </c>
      <c r="BL144" s="13" t="s">
        <v>116</v>
      </c>
      <c r="BM144" s="132" t="s">
        <v>191</v>
      </c>
    </row>
    <row r="145" spans="2:65" s="1" customFormat="1" ht="21.75" customHeight="1">
      <c r="B145" s="120"/>
      <c r="C145" s="121" t="s">
        <v>7</v>
      </c>
      <c r="D145" s="121" t="s">
        <v>112</v>
      </c>
      <c r="E145" s="122" t="s">
        <v>192</v>
      </c>
      <c r="F145" s="123" t="s">
        <v>193</v>
      </c>
      <c r="G145" s="124" t="s">
        <v>115</v>
      </c>
      <c r="H145" s="125">
        <v>26</v>
      </c>
      <c r="I145" s="126">
        <v>0</v>
      </c>
      <c r="J145" s="126">
        <f t="shared" si="0"/>
        <v>0</v>
      </c>
      <c r="K145" s="127"/>
      <c r="L145" s="25"/>
      <c r="M145" s="128" t="s">
        <v>1</v>
      </c>
      <c r="N145" s="129" t="s">
        <v>35</v>
      </c>
      <c r="O145" s="130">
        <v>8.2000000000000003E-2</v>
      </c>
      <c r="P145" s="130">
        <f t="shared" si="1"/>
        <v>2.1320000000000001</v>
      </c>
      <c r="Q145" s="130">
        <v>1.0000000000000001E-5</v>
      </c>
      <c r="R145" s="130">
        <f t="shared" si="2"/>
        <v>2.6000000000000003E-4</v>
      </c>
      <c r="S145" s="130">
        <v>0</v>
      </c>
      <c r="T145" s="131">
        <f t="shared" si="3"/>
        <v>0</v>
      </c>
      <c r="AR145" s="132" t="s">
        <v>116</v>
      </c>
      <c r="AT145" s="132" t="s">
        <v>112</v>
      </c>
      <c r="AU145" s="132" t="s">
        <v>77</v>
      </c>
      <c r="AY145" s="13" t="s">
        <v>109</v>
      </c>
      <c r="BE145" s="133">
        <f t="shared" si="4"/>
        <v>0</v>
      </c>
      <c r="BF145" s="133">
        <f t="shared" si="5"/>
        <v>0</v>
      </c>
      <c r="BG145" s="133">
        <f t="shared" si="6"/>
        <v>0</v>
      </c>
      <c r="BH145" s="133">
        <f t="shared" si="7"/>
        <v>0</v>
      </c>
      <c r="BI145" s="133">
        <f t="shared" si="8"/>
        <v>0</v>
      </c>
      <c r="BJ145" s="13" t="s">
        <v>75</v>
      </c>
      <c r="BK145" s="133">
        <f t="shared" si="9"/>
        <v>0</v>
      </c>
      <c r="BL145" s="13" t="s">
        <v>116</v>
      </c>
      <c r="BM145" s="132" t="s">
        <v>194</v>
      </c>
    </row>
    <row r="146" spans="2:65" s="1" customFormat="1" ht="24.2" customHeight="1">
      <c r="B146" s="120"/>
      <c r="C146" s="121" t="s">
        <v>195</v>
      </c>
      <c r="D146" s="121" t="s">
        <v>112</v>
      </c>
      <c r="E146" s="122" t="s">
        <v>196</v>
      </c>
      <c r="F146" s="123" t="s">
        <v>197</v>
      </c>
      <c r="G146" s="124" t="s">
        <v>198</v>
      </c>
      <c r="H146" s="125">
        <v>8.8999999999999996E-2</v>
      </c>
      <c r="I146" s="126">
        <v>0</v>
      </c>
      <c r="J146" s="126">
        <f t="shared" si="0"/>
        <v>0</v>
      </c>
      <c r="K146" s="127"/>
      <c r="L146" s="25"/>
      <c r="M146" s="128" t="s">
        <v>1</v>
      </c>
      <c r="N146" s="129" t="s">
        <v>35</v>
      </c>
      <c r="O146" s="130">
        <v>0.85</v>
      </c>
      <c r="P146" s="130">
        <f t="shared" si="1"/>
        <v>7.5649999999999995E-2</v>
      </c>
      <c r="Q146" s="130">
        <v>0</v>
      </c>
      <c r="R146" s="130">
        <f t="shared" si="2"/>
        <v>0</v>
      </c>
      <c r="S146" s="130">
        <v>0</v>
      </c>
      <c r="T146" s="131">
        <f t="shared" si="3"/>
        <v>0</v>
      </c>
      <c r="AR146" s="132" t="s">
        <v>116</v>
      </c>
      <c r="AT146" s="132" t="s">
        <v>112</v>
      </c>
      <c r="AU146" s="132" t="s">
        <v>77</v>
      </c>
      <c r="AY146" s="13" t="s">
        <v>109</v>
      </c>
      <c r="BE146" s="133">
        <f t="shared" si="4"/>
        <v>0</v>
      </c>
      <c r="BF146" s="133">
        <f t="shared" si="5"/>
        <v>0</v>
      </c>
      <c r="BG146" s="133">
        <f t="shared" si="6"/>
        <v>0</v>
      </c>
      <c r="BH146" s="133">
        <f t="shared" si="7"/>
        <v>0</v>
      </c>
      <c r="BI146" s="133">
        <f t="shared" si="8"/>
        <v>0</v>
      </c>
      <c r="BJ146" s="13" t="s">
        <v>75</v>
      </c>
      <c r="BK146" s="133">
        <f t="shared" si="9"/>
        <v>0</v>
      </c>
      <c r="BL146" s="13" t="s">
        <v>116</v>
      </c>
      <c r="BM146" s="132" t="s">
        <v>199</v>
      </c>
    </row>
    <row r="147" spans="2:65" s="11" customFormat="1" ht="22.9" customHeight="1">
      <c r="B147" s="109"/>
      <c r="D147" s="110" t="s">
        <v>69</v>
      </c>
      <c r="E147" s="118" t="s">
        <v>200</v>
      </c>
      <c r="F147" s="118" t="s">
        <v>201</v>
      </c>
      <c r="J147" s="119">
        <f>BK147</f>
        <v>0</v>
      </c>
      <c r="L147" s="109"/>
      <c r="M147" s="113"/>
      <c r="P147" s="114">
        <f>SUM(P148:P167)</f>
        <v>38.056849999999997</v>
      </c>
      <c r="R147" s="114">
        <f>SUM(R148:R167)</f>
        <v>0.32138</v>
      </c>
      <c r="T147" s="115">
        <f>SUM(T148:T167)</f>
        <v>0.65565000000000007</v>
      </c>
      <c r="AR147" s="110" t="s">
        <v>77</v>
      </c>
      <c r="AT147" s="116" t="s">
        <v>69</v>
      </c>
      <c r="AU147" s="116" t="s">
        <v>75</v>
      </c>
      <c r="AY147" s="110" t="s">
        <v>109</v>
      </c>
      <c r="BK147" s="117">
        <f>SUM(BK148:BK167)</f>
        <v>0</v>
      </c>
    </row>
    <row r="148" spans="2:65" s="1" customFormat="1" ht="24.2" customHeight="1">
      <c r="B148" s="120"/>
      <c r="C148" s="121" t="s">
        <v>202</v>
      </c>
      <c r="D148" s="121" t="s">
        <v>112</v>
      </c>
      <c r="E148" s="122" t="s">
        <v>203</v>
      </c>
      <c r="F148" s="123" t="s">
        <v>204</v>
      </c>
      <c r="G148" s="124" t="s">
        <v>115</v>
      </c>
      <c r="H148" s="125">
        <v>6</v>
      </c>
      <c r="I148" s="126">
        <v>0</v>
      </c>
      <c r="J148" s="126">
        <f t="shared" ref="J148:J167" si="10">ROUND(I148*H148,2)</f>
        <v>0</v>
      </c>
      <c r="K148" s="127"/>
      <c r="L148" s="25"/>
      <c r="M148" s="128" t="s">
        <v>1</v>
      </c>
      <c r="N148" s="129" t="s">
        <v>35</v>
      </c>
      <c r="O148" s="130">
        <v>0.47199999999999998</v>
      </c>
      <c r="P148" s="130">
        <f t="shared" ref="P148:P167" si="11">O148*H148</f>
        <v>2.8319999999999999</v>
      </c>
      <c r="Q148" s="130">
        <v>1.47E-3</v>
      </c>
      <c r="R148" s="130">
        <f t="shared" ref="R148:R167" si="12">Q148*H148</f>
        <v>8.8199999999999997E-3</v>
      </c>
      <c r="S148" s="130">
        <v>0</v>
      </c>
      <c r="T148" s="131">
        <f t="shared" ref="T148:T167" si="13">S148*H148</f>
        <v>0</v>
      </c>
      <c r="AR148" s="132" t="s">
        <v>116</v>
      </c>
      <c r="AT148" s="132" t="s">
        <v>112</v>
      </c>
      <c r="AU148" s="132" t="s">
        <v>77</v>
      </c>
      <c r="AY148" s="13" t="s">
        <v>109</v>
      </c>
      <c r="BE148" s="133">
        <f t="shared" ref="BE148:BE167" si="14">IF(N148="základní",J148,0)</f>
        <v>0</v>
      </c>
      <c r="BF148" s="133">
        <f t="shared" ref="BF148:BF167" si="15">IF(N148="snížená",J148,0)</f>
        <v>0</v>
      </c>
      <c r="BG148" s="133">
        <f t="shared" ref="BG148:BG167" si="16">IF(N148="zákl. přenesená",J148,0)</f>
        <v>0</v>
      </c>
      <c r="BH148" s="133">
        <f t="shared" ref="BH148:BH167" si="17">IF(N148="sníž. přenesená",J148,0)</f>
        <v>0</v>
      </c>
      <c r="BI148" s="133">
        <f t="shared" ref="BI148:BI167" si="18">IF(N148="nulová",J148,0)</f>
        <v>0</v>
      </c>
      <c r="BJ148" s="13" t="s">
        <v>75</v>
      </c>
      <c r="BK148" s="133">
        <f t="shared" ref="BK148:BK167" si="19">ROUND(I148*H148,2)</f>
        <v>0</v>
      </c>
      <c r="BL148" s="13" t="s">
        <v>116</v>
      </c>
      <c r="BM148" s="132" t="s">
        <v>205</v>
      </c>
    </row>
    <row r="149" spans="2:65" s="1" customFormat="1" ht="24.2" customHeight="1">
      <c r="B149" s="120"/>
      <c r="C149" s="121" t="s">
        <v>206</v>
      </c>
      <c r="D149" s="121" t="s">
        <v>112</v>
      </c>
      <c r="E149" s="122" t="s">
        <v>207</v>
      </c>
      <c r="F149" s="123" t="s">
        <v>208</v>
      </c>
      <c r="G149" s="124" t="s">
        <v>115</v>
      </c>
      <c r="H149" s="125">
        <v>3</v>
      </c>
      <c r="I149" s="126">
        <v>0</v>
      </c>
      <c r="J149" s="126">
        <f t="shared" si="10"/>
        <v>0</v>
      </c>
      <c r="K149" s="127"/>
      <c r="L149" s="25"/>
      <c r="M149" s="128" t="s">
        <v>1</v>
      </c>
      <c r="N149" s="129" t="s">
        <v>35</v>
      </c>
      <c r="O149" s="130">
        <v>0.69</v>
      </c>
      <c r="P149" s="130">
        <f t="shared" si="11"/>
        <v>2.0699999999999998</v>
      </c>
      <c r="Q149" s="130">
        <v>3.96E-3</v>
      </c>
      <c r="R149" s="130">
        <f t="shared" si="12"/>
        <v>1.188E-2</v>
      </c>
      <c r="S149" s="130">
        <v>0</v>
      </c>
      <c r="T149" s="131">
        <f t="shared" si="13"/>
        <v>0</v>
      </c>
      <c r="AR149" s="132" t="s">
        <v>116</v>
      </c>
      <c r="AT149" s="132" t="s">
        <v>112</v>
      </c>
      <c r="AU149" s="132" t="s">
        <v>77</v>
      </c>
      <c r="AY149" s="13" t="s">
        <v>109</v>
      </c>
      <c r="BE149" s="133">
        <f t="shared" si="14"/>
        <v>0</v>
      </c>
      <c r="BF149" s="133">
        <f t="shared" si="15"/>
        <v>0</v>
      </c>
      <c r="BG149" s="133">
        <f t="shared" si="16"/>
        <v>0</v>
      </c>
      <c r="BH149" s="133">
        <f t="shared" si="17"/>
        <v>0</v>
      </c>
      <c r="BI149" s="133">
        <f t="shared" si="18"/>
        <v>0</v>
      </c>
      <c r="BJ149" s="13" t="s">
        <v>75</v>
      </c>
      <c r="BK149" s="133">
        <f t="shared" si="19"/>
        <v>0</v>
      </c>
      <c r="BL149" s="13" t="s">
        <v>116</v>
      </c>
      <c r="BM149" s="132" t="s">
        <v>209</v>
      </c>
    </row>
    <row r="150" spans="2:65" s="1" customFormat="1" ht="24.2" customHeight="1">
      <c r="B150" s="120"/>
      <c r="C150" s="121" t="s">
        <v>210</v>
      </c>
      <c r="D150" s="121" t="s">
        <v>112</v>
      </c>
      <c r="E150" s="122" t="s">
        <v>211</v>
      </c>
      <c r="F150" s="123" t="s">
        <v>212</v>
      </c>
      <c r="G150" s="124" t="s">
        <v>115</v>
      </c>
      <c r="H150" s="125">
        <v>9</v>
      </c>
      <c r="I150" s="126">
        <v>0</v>
      </c>
      <c r="J150" s="126">
        <f t="shared" si="10"/>
        <v>0</v>
      </c>
      <c r="K150" s="127"/>
      <c r="L150" s="25"/>
      <c r="M150" s="128" t="s">
        <v>1</v>
      </c>
      <c r="N150" s="129" t="s">
        <v>35</v>
      </c>
      <c r="O150" s="130">
        <v>0.45800000000000002</v>
      </c>
      <c r="P150" s="130">
        <f t="shared" si="11"/>
        <v>4.1219999999999999</v>
      </c>
      <c r="Q150" s="130">
        <v>4.9300000000000004E-3</v>
      </c>
      <c r="R150" s="130">
        <f t="shared" si="12"/>
        <v>4.4370000000000007E-2</v>
      </c>
      <c r="S150" s="130">
        <v>0</v>
      </c>
      <c r="T150" s="131">
        <f t="shared" si="13"/>
        <v>0</v>
      </c>
      <c r="AR150" s="132" t="s">
        <v>116</v>
      </c>
      <c r="AT150" s="132" t="s">
        <v>112</v>
      </c>
      <c r="AU150" s="132" t="s">
        <v>77</v>
      </c>
      <c r="AY150" s="13" t="s">
        <v>109</v>
      </c>
      <c r="BE150" s="133">
        <f t="shared" si="14"/>
        <v>0</v>
      </c>
      <c r="BF150" s="133">
        <f t="shared" si="15"/>
        <v>0</v>
      </c>
      <c r="BG150" s="133">
        <f t="shared" si="16"/>
        <v>0</v>
      </c>
      <c r="BH150" s="133">
        <f t="shared" si="17"/>
        <v>0</v>
      </c>
      <c r="BI150" s="133">
        <f t="shared" si="18"/>
        <v>0</v>
      </c>
      <c r="BJ150" s="13" t="s">
        <v>75</v>
      </c>
      <c r="BK150" s="133">
        <f t="shared" si="19"/>
        <v>0</v>
      </c>
      <c r="BL150" s="13" t="s">
        <v>116</v>
      </c>
      <c r="BM150" s="132" t="s">
        <v>213</v>
      </c>
    </row>
    <row r="151" spans="2:65" s="1" customFormat="1" ht="24.2" customHeight="1">
      <c r="B151" s="120"/>
      <c r="C151" s="121" t="s">
        <v>214</v>
      </c>
      <c r="D151" s="121" t="s">
        <v>112</v>
      </c>
      <c r="E151" s="122" t="s">
        <v>215</v>
      </c>
      <c r="F151" s="123" t="s">
        <v>216</v>
      </c>
      <c r="G151" s="124" t="s">
        <v>115</v>
      </c>
      <c r="H151" s="125">
        <v>10</v>
      </c>
      <c r="I151" s="126">
        <v>0</v>
      </c>
      <c r="J151" s="126">
        <f t="shared" si="10"/>
        <v>0</v>
      </c>
      <c r="K151" s="127"/>
      <c r="L151" s="25"/>
      <c r="M151" s="128" t="s">
        <v>1</v>
      </c>
      <c r="N151" s="129" t="s">
        <v>35</v>
      </c>
      <c r="O151" s="130">
        <v>0.48</v>
      </c>
      <c r="P151" s="130">
        <f t="shared" si="11"/>
        <v>4.8</v>
      </c>
      <c r="Q151" s="130">
        <v>6.7999999999999996E-3</v>
      </c>
      <c r="R151" s="130">
        <f t="shared" si="12"/>
        <v>6.7999999999999991E-2</v>
      </c>
      <c r="S151" s="130">
        <v>0</v>
      </c>
      <c r="T151" s="131">
        <f t="shared" si="13"/>
        <v>0</v>
      </c>
      <c r="AR151" s="132" t="s">
        <v>116</v>
      </c>
      <c r="AT151" s="132" t="s">
        <v>112</v>
      </c>
      <c r="AU151" s="132" t="s">
        <v>77</v>
      </c>
      <c r="AY151" s="13" t="s">
        <v>109</v>
      </c>
      <c r="BE151" s="133">
        <f t="shared" si="14"/>
        <v>0</v>
      </c>
      <c r="BF151" s="133">
        <f t="shared" si="15"/>
        <v>0</v>
      </c>
      <c r="BG151" s="133">
        <f t="shared" si="16"/>
        <v>0</v>
      </c>
      <c r="BH151" s="133">
        <f t="shared" si="17"/>
        <v>0</v>
      </c>
      <c r="BI151" s="133">
        <f t="shared" si="18"/>
        <v>0</v>
      </c>
      <c r="BJ151" s="13" t="s">
        <v>75</v>
      </c>
      <c r="BK151" s="133">
        <f t="shared" si="19"/>
        <v>0</v>
      </c>
      <c r="BL151" s="13" t="s">
        <v>116</v>
      </c>
      <c r="BM151" s="132" t="s">
        <v>217</v>
      </c>
    </row>
    <row r="152" spans="2:65" s="1" customFormat="1" ht="24.2" customHeight="1">
      <c r="B152" s="120"/>
      <c r="C152" s="121" t="s">
        <v>218</v>
      </c>
      <c r="D152" s="121" t="s">
        <v>112</v>
      </c>
      <c r="E152" s="122" t="s">
        <v>219</v>
      </c>
      <c r="F152" s="123" t="s">
        <v>220</v>
      </c>
      <c r="G152" s="124" t="s">
        <v>115</v>
      </c>
      <c r="H152" s="125">
        <v>3</v>
      </c>
      <c r="I152" s="126">
        <v>0</v>
      </c>
      <c r="J152" s="126">
        <f t="shared" si="10"/>
        <v>0</v>
      </c>
      <c r="K152" s="127"/>
      <c r="L152" s="25"/>
      <c r="M152" s="128" t="s">
        <v>1</v>
      </c>
      <c r="N152" s="129" t="s">
        <v>35</v>
      </c>
      <c r="O152" s="130">
        <v>1.25</v>
      </c>
      <c r="P152" s="130">
        <f t="shared" si="11"/>
        <v>3.75</v>
      </c>
      <c r="Q152" s="130">
        <v>3.5770000000000003E-2</v>
      </c>
      <c r="R152" s="130">
        <f t="shared" si="12"/>
        <v>0.10731000000000002</v>
      </c>
      <c r="S152" s="130">
        <v>0</v>
      </c>
      <c r="T152" s="131">
        <f t="shared" si="13"/>
        <v>0</v>
      </c>
      <c r="AR152" s="132" t="s">
        <v>116</v>
      </c>
      <c r="AT152" s="132" t="s">
        <v>112</v>
      </c>
      <c r="AU152" s="132" t="s">
        <v>77</v>
      </c>
      <c r="AY152" s="13" t="s">
        <v>109</v>
      </c>
      <c r="BE152" s="133">
        <f t="shared" si="14"/>
        <v>0</v>
      </c>
      <c r="BF152" s="133">
        <f t="shared" si="15"/>
        <v>0</v>
      </c>
      <c r="BG152" s="133">
        <f t="shared" si="16"/>
        <v>0</v>
      </c>
      <c r="BH152" s="133">
        <f t="shared" si="17"/>
        <v>0</v>
      </c>
      <c r="BI152" s="133">
        <f t="shared" si="18"/>
        <v>0</v>
      </c>
      <c r="BJ152" s="13" t="s">
        <v>75</v>
      </c>
      <c r="BK152" s="133">
        <f t="shared" si="19"/>
        <v>0</v>
      </c>
      <c r="BL152" s="13" t="s">
        <v>116</v>
      </c>
      <c r="BM152" s="132" t="s">
        <v>221</v>
      </c>
    </row>
    <row r="153" spans="2:65" s="1" customFormat="1" ht="16.5" customHeight="1">
      <c r="B153" s="120"/>
      <c r="C153" s="121" t="s">
        <v>222</v>
      </c>
      <c r="D153" s="121" t="s">
        <v>112</v>
      </c>
      <c r="E153" s="122" t="s">
        <v>223</v>
      </c>
      <c r="F153" s="123" t="s">
        <v>224</v>
      </c>
      <c r="G153" s="124" t="s">
        <v>115</v>
      </c>
      <c r="H153" s="125">
        <v>1</v>
      </c>
      <c r="I153" s="126">
        <v>0</v>
      </c>
      <c r="J153" s="126">
        <f t="shared" si="10"/>
        <v>0</v>
      </c>
      <c r="K153" s="127"/>
      <c r="L153" s="25"/>
      <c r="M153" s="128" t="s">
        <v>1</v>
      </c>
      <c r="N153" s="129" t="s">
        <v>35</v>
      </c>
      <c r="O153" s="130">
        <v>0.56899999999999995</v>
      </c>
      <c r="P153" s="130">
        <f t="shared" si="11"/>
        <v>0.56899999999999995</v>
      </c>
      <c r="Q153" s="130">
        <v>1.171E-2</v>
      </c>
      <c r="R153" s="130">
        <f t="shared" si="12"/>
        <v>1.171E-2</v>
      </c>
      <c r="S153" s="130">
        <v>0</v>
      </c>
      <c r="T153" s="131">
        <f t="shared" si="13"/>
        <v>0</v>
      </c>
      <c r="AR153" s="132" t="s">
        <v>116</v>
      </c>
      <c r="AT153" s="132" t="s">
        <v>112</v>
      </c>
      <c r="AU153" s="132" t="s">
        <v>77</v>
      </c>
      <c r="AY153" s="13" t="s">
        <v>109</v>
      </c>
      <c r="BE153" s="133">
        <f t="shared" si="14"/>
        <v>0</v>
      </c>
      <c r="BF153" s="133">
        <f t="shared" si="15"/>
        <v>0</v>
      </c>
      <c r="BG153" s="133">
        <f t="shared" si="16"/>
        <v>0</v>
      </c>
      <c r="BH153" s="133">
        <f t="shared" si="17"/>
        <v>0</v>
      </c>
      <c r="BI153" s="133">
        <f t="shared" si="18"/>
        <v>0</v>
      </c>
      <c r="BJ153" s="13" t="s">
        <v>75</v>
      </c>
      <c r="BK153" s="133">
        <f t="shared" si="19"/>
        <v>0</v>
      </c>
      <c r="BL153" s="13" t="s">
        <v>116</v>
      </c>
      <c r="BM153" s="132" t="s">
        <v>225</v>
      </c>
    </row>
    <row r="154" spans="2:65" s="1" customFormat="1" ht="24.2" customHeight="1">
      <c r="B154" s="120"/>
      <c r="C154" s="121" t="s">
        <v>226</v>
      </c>
      <c r="D154" s="121" t="s">
        <v>112</v>
      </c>
      <c r="E154" s="122" t="s">
        <v>227</v>
      </c>
      <c r="F154" s="123" t="s">
        <v>228</v>
      </c>
      <c r="G154" s="124" t="s">
        <v>115</v>
      </c>
      <c r="H154" s="125">
        <v>60</v>
      </c>
      <c r="I154" s="126">
        <v>0</v>
      </c>
      <c r="J154" s="126">
        <f t="shared" si="10"/>
        <v>0</v>
      </c>
      <c r="K154" s="127"/>
      <c r="L154" s="25"/>
      <c r="M154" s="128" t="s">
        <v>1</v>
      </c>
      <c r="N154" s="129" t="s">
        <v>35</v>
      </c>
      <c r="O154" s="130">
        <v>4.8000000000000001E-2</v>
      </c>
      <c r="P154" s="130">
        <f t="shared" si="11"/>
        <v>2.88</v>
      </c>
      <c r="Q154" s="130">
        <v>2.4000000000000001E-4</v>
      </c>
      <c r="R154" s="130">
        <f t="shared" si="12"/>
        <v>1.44E-2</v>
      </c>
      <c r="S154" s="130">
        <v>5.5300000000000002E-3</v>
      </c>
      <c r="T154" s="131">
        <f t="shared" si="13"/>
        <v>0.33179999999999998</v>
      </c>
      <c r="AR154" s="132" t="s">
        <v>116</v>
      </c>
      <c r="AT154" s="132" t="s">
        <v>112</v>
      </c>
      <c r="AU154" s="132" t="s">
        <v>77</v>
      </c>
      <c r="AY154" s="13" t="s">
        <v>109</v>
      </c>
      <c r="BE154" s="133">
        <f t="shared" si="14"/>
        <v>0</v>
      </c>
      <c r="BF154" s="133">
        <f t="shared" si="15"/>
        <v>0</v>
      </c>
      <c r="BG154" s="133">
        <f t="shared" si="16"/>
        <v>0</v>
      </c>
      <c r="BH154" s="133">
        <f t="shared" si="17"/>
        <v>0</v>
      </c>
      <c r="BI154" s="133">
        <f t="shared" si="18"/>
        <v>0</v>
      </c>
      <c r="BJ154" s="13" t="s">
        <v>75</v>
      </c>
      <c r="BK154" s="133">
        <f t="shared" si="19"/>
        <v>0</v>
      </c>
      <c r="BL154" s="13" t="s">
        <v>116</v>
      </c>
      <c r="BM154" s="132" t="s">
        <v>229</v>
      </c>
    </row>
    <row r="155" spans="2:65" s="1" customFormat="1" ht="24.2" customHeight="1">
      <c r="B155" s="120"/>
      <c r="C155" s="121" t="s">
        <v>230</v>
      </c>
      <c r="D155" s="121" t="s">
        <v>112</v>
      </c>
      <c r="E155" s="122" t="s">
        <v>231</v>
      </c>
      <c r="F155" s="123" t="s">
        <v>232</v>
      </c>
      <c r="G155" s="124" t="s">
        <v>115</v>
      </c>
      <c r="H155" s="125">
        <v>15</v>
      </c>
      <c r="I155" s="126">
        <v>0</v>
      </c>
      <c r="J155" s="126">
        <f t="shared" si="10"/>
        <v>0</v>
      </c>
      <c r="K155" s="127"/>
      <c r="L155" s="25"/>
      <c r="M155" s="128" t="s">
        <v>1</v>
      </c>
      <c r="N155" s="129" t="s">
        <v>35</v>
      </c>
      <c r="O155" s="130">
        <v>5.6000000000000001E-2</v>
      </c>
      <c r="P155" s="130">
        <f t="shared" si="11"/>
        <v>0.84</v>
      </c>
      <c r="Q155" s="130">
        <v>3.5E-4</v>
      </c>
      <c r="R155" s="130">
        <f t="shared" si="12"/>
        <v>5.2500000000000003E-3</v>
      </c>
      <c r="S155" s="130">
        <v>9.8099999999999993E-3</v>
      </c>
      <c r="T155" s="131">
        <f t="shared" si="13"/>
        <v>0.14715</v>
      </c>
      <c r="AR155" s="132" t="s">
        <v>116</v>
      </c>
      <c r="AT155" s="132" t="s">
        <v>112</v>
      </c>
      <c r="AU155" s="132" t="s">
        <v>77</v>
      </c>
      <c r="AY155" s="13" t="s">
        <v>109</v>
      </c>
      <c r="BE155" s="133">
        <f t="shared" si="14"/>
        <v>0</v>
      </c>
      <c r="BF155" s="133">
        <f t="shared" si="15"/>
        <v>0</v>
      </c>
      <c r="BG155" s="133">
        <f t="shared" si="16"/>
        <v>0</v>
      </c>
      <c r="BH155" s="133">
        <f t="shared" si="17"/>
        <v>0</v>
      </c>
      <c r="BI155" s="133">
        <f t="shared" si="18"/>
        <v>0</v>
      </c>
      <c r="BJ155" s="13" t="s">
        <v>75</v>
      </c>
      <c r="BK155" s="133">
        <f t="shared" si="19"/>
        <v>0</v>
      </c>
      <c r="BL155" s="13" t="s">
        <v>116</v>
      </c>
      <c r="BM155" s="132" t="s">
        <v>233</v>
      </c>
    </row>
    <row r="156" spans="2:65" s="1" customFormat="1" ht="21.75" customHeight="1">
      <c r="B156" s="120"/>
      <c r="C156" s="121" t="s">
        <v>234</v>
      </c>
      <c r="D156" s="121" t="s">
        <v>112</v>
      </c>
      <c r="E156" s="122" t="s">
        <v>235</v>
      </c>
      <c r="F156" s="123" t="s">
        <v>236</v>
      </c>
      <c r="G156" s="124" t="s">
        <v>115</v>
      </c>
      <c r="H156" s="125">
        <v>5</v>
      </c>
      <c r="I156" s="126">
        <v>0</v>
      </c>
      <c r="J156" s="126">
        <f t="shared" si="10"/>
        <v>0</v>
      </c>
      <c r="K156" s="127"/>
      <c r="L156" s="25"/>
      <c r="M156" s="128" t="s">
        <v>1</v>
      </c>
      <c r="N156" s="129" t="s">
        <v>35</v>
      </c>
      <c r="O156" s="130">
        <v>8.2000000000000003E-2</v>
      </c>
      <c r="P156" s="130">
        <f t="shared" si="11"/>
        <v>0.41000000000000003</v>
      </c>
      <c r="Q156" s="130">
        <v>7.3999999999999999E-4</v>
      </c>
      <c r="R156" s="130">
        <f t="shared" si="12"/>
        <v>3.7000000000000002E-3</v>
      </c>
      <c r="S156" s="130">
        <v>3.5340000000000003E-2</v>
      </c>
      <c r="T156" s="131">
        <f t="shared" si="13"/>
        <v>0.17670000000000002</v>
      </c>
      <c r="AR156" s="132" t="s">
        <v>116</v>
      </c>
      <c r="AT156" s="132" t="s">
        <v>112</v>
      </c>
      <c r="AU156" s="132" t="s">
        <v>77</v>
      </c>
      <c r="AY156" s="13" t="s">
        <v>109</v>
      </c>
      <c r="BE156" s="133">
        <f t="shared" si="14"/>
        <v>0</v>
      </c>
      <c r="BF156" s="133">
        <f t="shared" si="15"/>
        <v>0</v>
      </c>
      <c r="BG156" s="133">
        <f t="shared" si="16"/>
        <v>0</v>
      </c>
      <c r="BH156" s="133">
        <f t="shared" si="17"/>
        <v>0</v>
      </c>
      <c r="BI156" s="133">
        <f t="shared" si="18"/>
        <v>0</v>
      </c>
      <c r="BJ156" s="13" t="s">
        <v>75</v>
      </c>
      <c r="BK156" s="133">
        <f t="shared" si="19"/>
        <v>0</v>
      </c>
      <c r="BL156" s="13" t="s">
        <v>116</v>
      </c>
      <c r="BM156" s="132" t="s">
        <v>237</v>
      </c>
    </row>
    <row r="157" spans="2:65" s="1" customFormat="1" ht="24.2" customHeight="1">
      <c r="B157" s="120"/>
      <c r="C157" s="121" t="s">
        <v>238</v>
      </c>
      <c r="D157" s="121" t="s">
        <v>112</v>
      </c>
      <c r="E157" s="122" t="s">
        <v>239</v>
      </c>
      <c r="F157" s="123" t="s">
        <v>240</v>
      </c>
      <c r="G157" s="124" t="s">
        <v>241</v>
      </c>
      <c r="H157" s="125">
        <v>3</v>
      </c>
      <c r="I157" s="126">
        <v>0</v>
      </c>
      <c r="J157" s="126">
        <f t="shared" si="10"/>
        <v>0</v>
      </c>
      <c r="K157" s="127"/>
      <c r="L157" s="25"/>
      <c r="M157" s="128" t="s">
        <v>1</v>
      </c>
      <c r="N157" s="129" t="s">
        <v>35</v>
      </c>
      <c r="O157" s="130">
        <v>2.2829999999999999</v>
      </c>
      <c r="P157" s="130">
        <f t="shared" si="11"/>
        <v>6.8490000000000002</v>
      </c>
      <c r="Q157" s="130">
        <v>1.0789999999999999E-2</v>
      </c>
      <c r="R157" s="130">
        <f t="shared" si="12"/>
        <v>3.2369999999999996E-2</v>
      </c>
      <c r="S157" s="130">
        <v>0</v>
      </c>
      <c r="T157" s="131">
        <f t="shared" si="13"/>
        <v>0</v>
      </c>
      <c r="AR157" s="132" t="s">
        <v>116</v>
      </c>
      <c r="AT157" s="132" t="s">
        <v>112</v>
      </c>
      <c r="AU157" s="132" t="s">
        <v>77</v>
      </c>
      <c r="AY157" s="13" t="s">
        <v>109</v>
      </c>
      <c r="BE157" s="133">
        <f t="shared" si="14"/>
        <v>0</v>
      </c>
      <c r="BF157" s="133">
        <f t="shared" si="15"/>
        <v>0</v>
      </c>
      <c r="BG157" s="133">
        <f t="shared" si="16"/>
        <v>0</v>
      </c>
      <c r="BH157" s="133">
        <f t="shared" si="17"/>
        <v>0</v>
      </c>
      <c r="BI157" s="133">
        <f t="shared" si="18"/>
        <v>0</v>
      </c>
      <c r="BJ157" s="13" t="s">
        <v>75</v>
      </c>
      <c r="BK157" s="133">
        <f t="shared" si="19"/>
        <v>0</v>
      </c>
      <c r="BL157" s="13" t="s">
        <v>116</v>
      </c>
      <c r="BM157" s="132" t="s">
        <v>242</v>
      </c>
    </row>
    <row r="158" spans="2:65" s="1" customFormat="1" ht="16.5" customHeight="1">
      <c r="B158" s="120"/>
      <c r="C158" s="121" t="s">
        <v>243</v>
      </c>
      <c r="D158" s="121" t="s">
        <v>112</v>
      </c>
      <c r="E158" s="122" t="s">
        <v>244</v>
      </c>
      <c r="F158" s="123" t="s">
        <v>245</v>
      </c>
      <c r="G158" s="124" t="s">
        <v>120</v>
      </c>
      <c r="H158" s="125">
        <v>1</v>
      </c>
      <c r="I158" s="126">
        <v>0</v>
      </c>
      <c r="J158" s="126">
        <f t="shared" si="10"/>
        <v>0</v>
      </c>
      <c r="K158" s="127"/>
      <c r="L158" s="25"/>
      <c r="M158" s="128" t="s">
        <v>1</v>
      </c>
      <c r="N158" s="129" t="s">
        <v>35</v>
      </c>
      <c r="O158" s="130">
        <v>6.4000000000000001E-2</v>
      </c>
      <c r="P158" s="130">
        <f t="shared" si="11"/>
        <v>6.4000000000000001E-2</v>
      </c>
      <c r="Q158" s="130">
        <v>0</v>
      </c>
      <c r="R158" s="130">
        <f t="shared" si="12"/>
        <v>0</v>
      </c>
      <c r="S158" s="130">
        <v>0</v>
      </c>
      <c r="T158" s="131">
        <f t="shared" si="13"/>
        <v>0</v>
      </c>
      <c r="AR158" s="132" t="s">
        <v>116</v>
      </c>
      <c r="AT158" s="132" t="s">
        <v>112</v>
      </c>
      <c r="AU158" s="132" t="s">
        <v>77</v>
      </c>
      <c r="AY158" s="13" t="s">
        <v>109</v>
      </c>
      <c r="BE158" s="133">
        <f t="shared" si="14"/>
        <v>0</v>
      </c>
      <c r="BF158" s="133">
        <f t="shared" si="15"/>
        <v>0</v>
      </c>
      <c r="BG158" s="133">
        <f t="shared" si="16"/>
        <v>0</v>
      </c>
      <c r="BH158" s="133">
        <f t="shared" si="17"/>
        <v>0</v>
      </c>
      <c r="BI158" s="133">
        <f t="shared" si="18"/>
        <v>0</v>
      </c>
      <c r="BJ158" s="13" t="s">
        <v>75</v>
      </c>
      <c r="BK158" s="133">
        <f t="shared" si="19"/>
        <v>0</v>
      </c>
      <c r="BL158" s="13" t="s">
        <v>116</v>
      </c>
      <c r="BM158" s="132" t="s">
        <v>246</v>
      </c>
    </row>
    <row r="159" spans="2:65" s="1" customFormat="1" ht="16.5" customHeight="1">
      <c r="B159" s="120"/>
      <c r="C159" s="121" t="s">
        <v>247</v>
      </c>
      <c r="D159" s="121" t="s">
        <v>112</v>
      </c>
      <c r="E159" s="122" t="s">
        <v>248</v>
      </c>
      <c r="F159" s="123" t="s">
        <v>249</v>
      </c>
      <c r="G159" s="124" t="s">
        <v>115</v>
      </c>
      <c r="H159" s="125">
        <v>60</v>
      </c>
      <c r="I159" s="126">
        <v>0</v>
      </c>
      <c r="J159" s="126">
        <f t="shared" si="10"/>
        <v>0</v>
      </c>
      <c r="K159" s="127"/>
      <c r="L159" s="25"/>
      <c r="M159" s="128" t="s">
        <v>1</v>
      </c>
      <c r="N159" s="129" t="s">
        <v>35</v>
      </c>
      <c r="O159" s="130">
        <v>6.2E-2</v>
      </c>
      <c r="P159" s="130">
        <f t="shared" si="11"/>
        <v>3.7199999999999998</v>
      </c>
      <c r="Q159" s="130">
        <v>0</v>
      </c>
      <c r="R159" s="130">
        <f t="shared" si="12"/>
        <v>0</v>
      </c>
      <c r="S159" s="130">
        <v>0</v>
      </c>
      <c r="T159" s="131">
        <f t="shared" si="13"/>
        <v>0</v>
      </c>
      <c r="AR159" s="132" t="s">
        <v>116</v>
      </c>
      <c r="AT159" s="132" t="s">
        <v>112</v>
      </c>
      <c r="AU159" s="132" t="s">
        <v>77</v>
      </c>
      <c r="AY159" s="13" t="s">
        <v>109</v>
      </c>
      <c r="BE159" s="133">
        <f t="shared" si="14"/>
        <v>0</v>
      </c>
      <c r="BF159" s="133">
        <f t="shared" si="15"/>
        <v>0</v>
      </c>
      <c r="BG159" s="133">
        <f t="shared" si="16"/>
        <v>0</v>
      </c>
      <c r="BH159" s="133">
        <f t="shared" si="17"/>
        <v>0</v>
      </c>
      <c r="BI159" s="133">
        <f t="shared" si="18"/>
        <v>0</v>
      </c>
      <c r="BJ159" s="13" t="s">
        <v>75</v>
      </c>
      <c r="BK159" s="133">
        <f t="shared" si="19"/>
        <v>0</v>
      </c>
      <c r="BL159" s="13" t="s">
        <v>116</v>
      </c>
      <c r="BM159" s="132" t="s">
        <v>250</v>
      </c>
    </row>
    <row r="160" spans="2:65" s="1" customFormat="1" ht="16.5" customHeight="1">
      <c r="B160" s="120"/>
      <c r="C160" s="121" t="s">
        <v>251</v>
      </c>
      <c r="D160" s="121" t="s">
        <v>112</v>
      </c>
      <c r="E160" s="122" t="s">
        <v>252</v>
      </c>
      <c r="F160" s="123" t="s">
        <v>253</v>
      </c>
      <c r="G160" s="124" t="s">
        <v>120</v>
      </c>
      <c r="H160" s="125">
        <v>1</v>
      </c>
      <c r="I160" s="126">
        <v>0</v>
      </c>
      <c r="J160" s="126">
        <f t="shared" si="10"/>
        <v>0</v>
      </c>
      <c r="K160" s="127"/>
      <c r="L160" s="25"/>
      <c r="M160" s="128" t="s">
        <v>1</v>
      </c>
      <c r="N160" s="129" t="s">
        <v>35</v>
      </c>
      <c r="O160" s="130">
        <v>0.48199999999999998</v>
      </c>
      <c r="P160" s="130">
        <f t="shared" si="11"/>
        <v>0.48199999999999998</v>
      </c>
      <c r="Q160" s="130">
        <v>0</v>
      </c>
      <c r="R160" s="130">
        <f t="shared" si="12"/>
        <v>0</v>
      </c>
      <c r="S160" s="130">
        <v>0</v>
      </c>
      <c r="T160" s="131">
        <f t="shared" si="13"/>
        <v>0</v>
      </c>
      <c r="AR160" s="132" t="s">
        <v>116</v>
      </c>
      <c r="AT160" s="132" t="s">
        <v>112</v>
      </c>
      <c r="AU160" s="132" t="s">
        <v>77</v>
      </c>
      <c r="AY160" s="13" t="s">
        <v>109</v>
      </c>
      <c r="BE160" s="133">
        <f t="shared" si="14"/>
        <v>0</v>
      </c>
      <c r="BF160" s="133">
        <f t="shared" si="15"/>
        <v>0</v>
      </c>
      <c r="BG160" s="133">
        <f t="shared" si="16"/>
        <v>0</v>
      </c>
      <c r="BH160" s="133">
        <f t="shared" si="17"/>
        <v>0</v>
      </c>
      <c r="BI160" s="133">
        <f t="shared" si="18"/>
        <v>0</v>
      </c>
      <c r="BJ160" s="13" t="s">
        <v>75</v>
      </c>
      <c r="BK160" s="133">
        <f t="shared" si="19"/>
        <v>0</v>
      </c>
      <c r="BL160" s="13" t="s">
        <v>116</v>
      </c>
      <c r="BM160" s="132" t="s">
        <v>254</v>
      </c>
    </row>
    <row r="161" spans="2:65" s="1" customFormat="1" ht="16.5" customHeight="1">
      <c r="B161" s="120"/>
      <c r="C161" s="121" t="s">
        <v>255</v>
      </c>
      <c r="D161" s="121" t="s">
        <v>112</v>
      </c>
      <c r="E161" s="122" t="s">
        <v>256</v>
      </c>
      <c r="F161" s="123" t="s">
        <v>257</v>
      </c>
      <c r="G161" s="124" t="s">
        <v>120</v>
      </c>
      <c r="H161" s="125">
        <v>1</v>
      </c>
      <c r="I161" s="126">
        <v>0</v>
      </c>
      <c r="J161" s="126">
        <f t="shared" si="10"/>
        <v>0</v>
      </c>
      <c r="K161" s="127"/>
      <c r="L161" s="25"/>
      <c r="M161" s="128" t="s">
        <v>1</v>
      </c>
      <c r="N161" s="129" t="s">
        <v>35</v>
      </c>
      <c r="O161" s="130">
        <v>0.47199999999999998</v>
      </c>
      <c r="P161" s="130">
        <f t="shared" si="11"/>
        <v>0.47199999999999998</v>
      </c>
      <c r="Q161" s="130">
        <v>2.5000000000000001E-4</v>
      </c>
      <c r="R161" s="130">
        <f t="shared" si="12"/>
        <v>2.5000000000000001E-4</v>
      </c>
      <c r="S161" s="130">
        <v>0</v>
      </c>
      <c r="T161" s="131">
        <f t="shared" si="13"/>
        <v>0</v>
      </c>
      <c r="AR161" s="132" t="s">
        <v>116</v>
      </c>
      <c r="AT161" s="132" t="s">
        <v>112</v>
      </c>
      <c r="AU161" s="132" t="s">
        <v>77</v>
      </c>
      <c r="AY161" s="13" t="s">
        <v>109</v>
      </c>
      <c r="BE161" s="133">
        <f t="shared" si="14"/>
        <v>0</v>
      </c>
      <c r="BF161" s="133">
        <f t="shared" si="15"/>
        <v>0</v>
      </c>
      <c r="BG161" s="133">
        <f t="shared" si="16"/>
        <v>0</v>
      </c>
      <c r="BH161" s="133">
        <f t="shared" si="17"/>
        <v>0</v>
      </c>
      <c r="BI161" s="133">
        <f t="shared" si="18"/>
        <v>0</v>
      </c>
      <c r="BJ161" s="13" t="s">
        <v>75</v>
      </c>
      <c r="BK161" s="133">
        <f t="shared" si="19"/>
        <v>0</v>
      </c>
      <c r="BL161" s="13" t="s">
        <v>116</v>
      </c>
      <c r="BM161" s="132" t="s">
        <v>258</v>
      </c>
    </row>
    <row r="162" spans="2:65" s="1" customFormat="1" ht="24.2" customHeight="1">
      <c r="B162" s="120"/>
      <c r="C162" s="121" t="s">
        <v>259</v>
      </c>
      <c r="D162" s="121" t="s">
        <v>112</v>
      </c>
      <c r="E162" s="122" t="s">
        <v>260</v>
      </c>
      <c r="F162" s="123" t="s">
        <v>261</v>
      </c>
      <c r="G162" s="124" t="s">
        <v>120</v>
      </c>
      <c r="H162" s="125">
        <v>1</v>
      </c>
      <c r="I162" s="126">
        <v>0</v>
      </c>
      <c r="J162" s="126">
        <f t="shared" si="10"/>
        <v>0</v>
      </c>
      <c r="K162" s="127"/>
      <c r="L162" s="25"/>
      <c r="M162" s="128" t="s">
        <v>1</v>
      </c>
      <c r="N162" s="129" t="s">
        <v>35</v>
      </c>
      <c r="O162" s="130">
        <v>1.272</v>
      </c>
      <c r="P162" s="130">
        <f t="shared" si="11"/>
        <v>1.272</v>
      </c>
      <c r="Q162" s="130">
        <v>4.6800000000000001E-3</v>
      </c>
      <c r="R162" s="130">
        <f t="shared" si="12"/>
        <v>4.6800000000000001E-3</v>
      </c>
      <c r="S162" s="130">
        <v>0</v>
      </c>
      <c r="T162" s="131">
        <f t="shared" si="13"/>
        <v>0</v>
      </c>
      <c r="AR162" s="132" t="s">
        <v>116</v>
      </c>
      <c r="AT162" s="132" t="s">
        <v>112</v>
      </c>
      <c r="AU162" s="132" t="s">
        <v>77</v>
      </c>
      <c r="AY162" s="13" t="s">
        <v>109</v>
      </c>
      <c r="BE162" s="133">
        <f t="shared" si="14"/>
        <v>0</v>
      </c>
      <c r="BF162" s="133">
        <f t="shared" si="15"/>
        <v>0</v>
      </c>
      <c r="BG162" s="133">
        <f t="shared" si="16"/>
        <v>0</v>
      </c>
      <c r="BH162" s="133">
        <f t="shared" si="17"/>
        <v>0</v>
      </c>
      <c r="BI162" s="133">
        <f t="shared" si="18"/>
        <v>0</v>
      </c>
      <c r="BJ162" s="13" t="s">
        <v>75</v>
      </c>
      <c r="BK162" s="133">
        <f t="shared" si="19"/>
        <v>0</v>
      </c>
      <c r="BL162" s="13" t="s">
        <v>116</v>
      </c>
      <c r="BM162" s="132" t="s">
        <v>262</v>
      </c>
    </row>
    <row r="163" spans="2:65" s="1" customFormat="1" ht="55.5" customHeight="1">
      <c r="B163" s="120"/>
      <c r="C163" s="134" t="s">
        <v>263</v>
      </c>
      <c r="D163" s="134" t="s">
        <v>264</v>
      </c>
      <c r="E163" s="135" t="s">
        <v>265</v>
      </c>
      <c r="F163" s="136" t="s">
        <v>266</v>
      </c>
      <c r="G163" s="137" t="s">
        <v>120</v>
      </c>
      <c r="H163" s="138">
        <v>1</v>
      </c>
      <c r="I163" s="139">
        <v>0</v>
      </c>
      <c r="J163" s="139">
        <f t="shared" si="10"/>
        <v>0</v>
      </c>
      <c r="K163" s="140"/>
      <c r="L163" s="141"/>
      <c r="M163" s="142" t="s">
        <v>1</v>
      </c>
      <c r="N163" s="143" t="s">
        <v>35</v>
      </c>
      <c r="O163" s="130">
        <v>0</v>
      </c>
      <c r="P163" s="130">
        <f t="shared" si="11"/>
        <v>0</v>
      </c>
      <c r="Q163" s="130">
        <v>2.7599999999999999E-3</v>
      </c>
      <c r="R163" s="130">
        <f t="shared" si="12"/>
        <v>2.7599999999999999E-3</v>
      </c>
      <c r="S163" s="130">
        <v>0</v>
      </c>
      <c r="T163" s="131">
        <f t="shared" si="13"/>
        <v>0</v>
      </c>
      <c r="AR163" s="132" t="s">
        <v>238</v>
      </c>
      <c r="AT163" s="132" t="s">
        <v>264</v>
      </c>
      <c r="AU163" s="132" t="s">
        <v>77</v>
      </c>
      <c r="AY163" s="13" t="s">
        <v>109</v>
      </c>
      <c r="BE163" s="133">
        <f t="shared" si="14"/>
        <v>0</v>
      </c>
      <c r="BF163" s="133">
        <f t="shared" si="15"/>
        <v>0</v>
      </c>
      <c r="BG163" s="133">
        <f t="shared" si="16"/>
        <v>0</v>
      </c>
      <c r="BH163" s="133">
        <f t="shared" si="17"/>
        <v>0</v>
      </c>
      <c r="BI163" s="133">
        <f t="shared" si="18"/>
        <v>0</v>
      </c>
      <c r="BJ163" s="13" t="s">
        <v>75</v>
      </c>
      <c r="BK163" s="133">
        <f t="shared" si="19"/>
        <v>0</v>
      </c>
      <c r="BL163" s="13" t="s">
        <v>116</v>
      </c>
      <c r="BM163" s="132" t="s">
        <v>267</v>
      </c>
    </row>
    <row r="164" spans="2:65" s="1" customFormat="1" ht="21.75" customHeight="1">
      <c r="B164" s="120"/>
      <c r="C164" s="121" t="s">
        <v>268</v>
      </c>
      <c r="D164" s="121" t="s">
        <v>112</v>
      </c>
      <c r="E164" s="122" t="s">
        <v>269</v>
      </c>
      <c r="F164" s="123" t="s">
        <v>270</v>
      </c>
      <c r="G164" s="124" t="s">
        <v>120</v>
      </c>
      <c r="H164" s="125">
        <v>3</v>
      </c>
      <c r="I164" s="126">
        <v>0</v>
      </c>
      <c r="J164" s="126">
        <f t="shared" si="10"/>
        <v>0</v>
      </c>
      <c r="K164" s="127"/>
      <c r="L164" s="25"/>
      <c r="M164" s="128" t="s">
        <v>1</v>
      </c>
      <c r="N164" s="129" t="s">
        <v>35</v>
      </c>
      <c r="O164" s="130">
        <v>0.2</v>
      </c>
      <c r="P164" s="130">
        <f t="shared" si="11"/>
        <v>0.60000000000000009</v>
      </c>
      <c r="Q164" s="130">
        <v>1.8000000000000001E-4</v>
      </c>
      <c r="R164" s="130">
        <f t="shared" si="12"/>
        <v>5.4000000000000001E-4</v>
      </c>
      <c r="S164" s="130">
        <v>0</v>
      </c>
      <c r="T164" s="131">
        <f t="shared" si="13"/>
        <v>0</v>
      </c>
      <c r="AR164" s="132" t="s">
        <v>116</v>
      </c>
      <c r="AT164" s="132" t="s">
        <v>112</v>
      </c>
      <c r="AU164" s="132" t="s">
        <v>77</v>
      </c>
      <c r="AY164" s="13" t="s">
        <v>109</v>
      </c>
      <c r="BE164" s="133">
        <f t="shared" si="14"/>
        <v>0</v>
      </c>
      <c r="BF164" s="133">
        <f t="shared" si="15"/>
        <v>0</v>
      </c>
      <c r="BG164" s="133">
        <f t="shared" si="16"/>
        <v>0</v>
      </c>
      <c r="BH164" s="133">
        <f t="shared" si="17"/>
        <v>0</v>
      </c>
      <c r="BI164" s="133">
        <f t="shared" si="18"/>
        <v>0</v>
      </c>
      <c r="BJ164" s="13" t="s">
        <v>75</v>
      </c>
      <c r="BK164" s="133">
        <f t="shared" si="19"/>
        <v>0</v>
      </c>
      <c r="BL164" s="13" t="s">
        <v>116</v>
      </c>
      <c r="BM164" s="132" t="s">
        <v>271</v>
      </c>
    </row>
    <row r="165" spans="2:65" s="1" customFormat="1" ht="24.2" customHeight="1">
      <c r="B165" s="120"/>
      <c r="C165" s="121" t="s">
        <v>272</v>
      </c>
      <c r="D165" s="121" t="s">
        <v>112</v>
      </c>
      <c r="E165" s="122" t="s">
        <v>273</v>
      </c>
      <c r="F165" s="123" t="s">
        <v>274</v>
      </c>
      <c r="G165" s="124" t="s">
        <v>120</v>
      </c>
      <c r="H165" s="125">
        <v>6</v>
      </c>
      <c r="I165" s="126">
        <v>0</v>
      </c>
      <c r="J165" s="126">
        <f t="shared" si="10"/>
        <v>0</v>
      </c>
      <c r="K165" s="127"/>
      <c r="L165" s="25"/>
      <c r="M165" s="128" t="s">
        <v>1</v>
      </c>
      <c r="N165" s="129" t="s">
        <v>35</v>
      </c>
      <c r="O165" s="130">
        <v>0.16600000000000001</v>
      </c>
      <c r="P165" s="130">
        <f t="shared" si="11"/>
        <v>0.996</v>
      </c>
      <c r="Q165" s="130">
        <v>2.4000000000000001E-4</v>
      </c>
      <c r="R165" s="130">
        <f t="shared" si="12"/>
        <v>1.4400000000000001E-3</v>
      </c>
      <c r="S165" s="130">
        <v>0</v>
      </c>
      <c r="T165" s="131">
        <f t="shared" si="13"/>
        <v>0</v>
      </c>
      <c r="AR165" s="132" t="s">
        <v>116</v>
      </c>
      <c r="AT165" s="132" t="s">
        <v>112</v>
      </c>
      <c r="AU165" s="132" t="s">
        <v>77</v>
      </c>
      <c r="AY165" s="13" t="s">
        <v>109</v>
      </c>
      <c r="BE165" s="133">
        <f t="shared" si="14"/>
        <v>0</v>
      </c>
      <c r="BF165" s="133">
        <f t="shared" si="15"/>
        <v>0</v>
      </c>
      <c r="BG165" s="133">
        <f t="shared" si="16"/>
        <v>0</v>
      </c>
      <c r="BH165" s="133">
        <f t="shared" si="17"/>
        <v>0</v>
      </c>
      <c r="BI165" s="133">
        <f t="shared" si="18"/>
        <v>0</v>
      </c>
      <c r="BJ165" s="13" t="s">
        <v>75</v>
      </c>
      <c r="BK165" s="133">
        <f t="shared" si="19"/>
        <v>0</v>
      </c>
      <c r="BL165" s="13" t="s">
        <v>116</v>
      </c>
      <c r="BM165" s="132" t="s">
        <v>275</v>
      </c>
    </row>
    <row r="166" spans="2:65" s="1" customFormat="1" ht="24.2" customHeight="1">
      <c r="B166" s="120"/>
      <c r="C166" s="121" t="s">
        <v>276</v>
      </c>
      <c r="D166" s="121" t="s">
        <v>112</v>
      </c>
      <c r="E166" s="122" t="s">
        <v>277</v>
      </c>
      <c r="F166" s="123" t="s">
        <v>278</v>
      </c>
      <c r="G166" s="124" t="s">
        <v>120</v>
      </c>
      <c r="H166" s="125">
        <v>3</v>
      </c>
      <c r="I166" s="126">
        <v>0</v>
      </c>
      <c r="J166" s="126">
        <f t="shared" si="10"/>
        <v>0</v>
      </c>
      <c r="K166" s="127"/>
      <c r="L166" s="25"/>
      <c r="M166" s="128" t="s">
        <v>1</v>
      </c>
      <c r="N166" s="129" t="s">
        <v>35</v>
      </c>
      <c r="O166" s="130">
        <v>0.35199999999999998</v>
      </c>
      <c r="P166" s="130">
        <f t="shared" si="11"/>
        <v>1.056</v>
      </c>
      <c r="Q166" s="130">
        <v>1.2999999999999999E-3</v>
      </c>
      <c r="R166" s="130">
        <f t="shared" si="12"/>
        <v>3.8999999999999998E-3</v>
      </c>
      <c r="S166" s="130">
        <v>0</v>
      </c>
      <c r="T166" s="131">
        <f t="shared" si="13"/>
        <v>0</v>
      </c>
      <c r="AR166" s="132" t="s">
        <v>116</v>
      </c>
      <c r="AT166" s="132" t="s">
        <v>112</v>
      </c>
      <c r="AU166" s="132" t="s">
        <v>77</v>
      </c>
      <c r="AY166" s="13" t="s">
        <v>109</v>
      </c>
      <c r="BE166" s="133">
        <f t="shared" si="14"/>
        <v>0</v>
      </c>
      <c r="BF166" s="133">
        <f t="shared" si="15"/>
        <v>0</v>
      </c>
      <c r="BG166" s="133">
        <f t="shared" si="16"/>
        <v>0</v>
      </c>
      <c r="BH166" s="133">
        <f t="shared" si="17"/>
        <v>0</v>
      </c>
      <c r="BI166" s="133">
        <f t="shared" si="18"/>
        <v>0</v>
      </c>
      <c r="BJ166" s="13" t="s">
        <v>75</v>
      </c>
      <c r="BK166" s="133">
        <f t="shared" si="19"/>
        <v>0</v>
      </c>
      <c r="BL166" s="13" t="s">
        <v>116</v>
      </c>
      <c r="BM166" s="132" t="s">
        <v>279</v>
      </c>
    </row>
    <row r="167" spans="2:65" s="1" customFormat="1" ht="24.2" customHeight="1">
      <c r="B167" s="120"/>
      <c r="C167" s="121" t="s">
        <v>280</v>
      </c>
      <c r="D167" s="121" t="s">
        <v>112</v>
      </c>
      <c r="E167" s="122" t="s">
        <v>281</v>
      </c>
      <c r="F167" s="123" t="s">
        <v>282</v>
      </c>
      <c r="G167" s="124" t="s">
        <v>198</v>
      </c>
      <c r="H167" s="125">
        <v>0.32100000000000001</v>
      </c>
      <c r="I167" s="126">
        <v>0</v>
      </c>
      <c r="J167" s="126">
        <f t="shared" si="10"/>
        <v>0</v>
      </c>
      <c r="K167" s="127"/>
      <c r="L167" s="25"/>
      <c r="M167" s="128" t="s">
        <v>1</v>
      </c>
      <c r="N167" s="129" t="s">
        <v>35</v>
      </c>
      <c r="O167" s="130">
        <v>0.85</v>
      </c>
      <c r="P167" s="130">
        <f t="shared" si="11"/>
        <v>0.27284999999999998</v>
      </c>
      <c r="Q167" s="130">
        <v>0</v>
      </c>
      <c r="R167" s="130">
        <f t="shared" si="12"/>
        <v>0</v>
      </c>
      <c r="S167" s="130">
        <v>0</v>
      </c>
      <c r="T167" s="131">
        <f t="shared" si="13"/>
        <v>0</v>
      </c>
      <c r="AR167" s="132" t="s">
        <v>116</v>
      </c>
      <c r="AT167" s="132" t="s">
        <v>112</v>
      </c>
      <c r="AU167" s="132" t="s">
        <v>77</v>
      </c>
      <c r="AY167" s="13" t="s">
        <v>109</v>
      </c>
      <c r="BE167" s="133">
        <f t="shared" si="14"/>
        <v>0</v>
      </c>
      <c r="BF167" s="133">
        <f t="shared" si="15"/>
        <v>0</v>
      </c>
      <c r="BG167" s="133">
        <f t="shared" si="16"/>
        <v>0</v>
      </c>
      <c r="BH167" s="133">
        <f t="shared" si="17"/>
        <v>0</v>
      </c>
      <c r="BI167" s="133">
        <f t="shared" si="18"/>
        <v>0</v>
      </c>
      <c r="BJ167" s="13" t="s">
        <v>75</v>
      </c>
      <c r="BK167" s="133">
        <f t="shared" si="19"/>
        <v>0</v>
      </c>
      <c r="BL167" s="13" t="s">
        <v>116</v>
      </c>
      <c r="BM167" s="132" t="s">
        <v>283</v>
      </c>
    </row>
    <row r="168" spans="2:65" s="11" customFormat="1" ht="22.9" customHeight="1">
      <c r="B168" s="109"/>
      <c r="D168" s="110" t="s">
        <v>69</v>
      </c>
      <c r="E168" s="118" t="s">
        <v>284</v>
      </c>
      <c r="F168" s="118" t="s">
        <v>285</v>
      </c>
      <c r="J168" s="119">
        <f>BK168</f>
        <v>0</v>
      </c>
      <c r="L168" s="109"/>
      <c r="M168" s="113"/>
      <c r="P168" s="114">
        <f>P169</f>
        <v>0.75</v>
      </c>
      <c r="R168" s="114">
        <f>R169</f>
        <v>3.5000000000000001E-3</v>
      </c>
      <c r="T168" s="115">
        <f>T169</f>
        <v>0</v>
      </c>
      <c r="AR168" s="110" t="s">
        <v>77</v>
      </c>
      <c r="AT168" s="116" t="s">
        <v>69</v>
      </c>
      <c r="AU168" s="116" t="s">
        <v>75</v>
      </c>
      <c r="AY168" s="110" t="s">
        <v>109</v>
      </c>
      <c r="BK168" s="117">
        <f>BK169</f>
        <v>0</v>
      </c>
    </row>
    <row r="169" spans="2:65" s="1" customFormat="1" ht="33" customHeight="1">
      <c r="B169" s="120"/>
      <c r="C169" s="121" t="s">
        <v>286</v>
      </c>
      <c r="D169" s="121" t="s">
        <v>112</v>
      </c>
      <c r="E169" s="122" t="s">
        <v>287</v>
      </c>
      <c r="F169" s="123" t="s">
        <v>288</v>
      </c>
      <c r="G169" s="124" t="s">
        <v>120</v>
      </c>
      <c r="H169" s="125">
        <v>1</v>
      </c>
      <c r="I169" s="126">
        <v>0</v>
      </c>
      <c r="J169" s="126">
        <f>ROUND(I169*H169,2)</f>
        <v>0</v>
      </c>
      <c r="K169" s="127"/>
      <c r="L169" s="25"/>
      <c r="M169" s="128" t="s">
        <v>1</v>
      </c>
      <c r="N169" s="129" t="s">
        <v>35</v>
      </c>
      <c r="O169" s="130">
        <v>0.75</v>
      </c>
      <c r="P169" s="130">
        <f>O169*H169</f>
        <v>0.75</v>
      </c>
      <c r="Q169" s="130">
        <v>3.5000000000000001E-3</v>
      </c>
      <c r="R169" s="130">
        <f>Q169*H169</f>
        <v>3.5000000000000001E-3</v>
      </c>
      <c r="S169" s="130">
        <v>0</v>
      </c>
      <c r="T169" s="131">
        <f>S169*H169</f>
        <v>0</v>
      </c>
      <c r="AR169" s="132" t="s">
        <v>116</v>
      </c>
      <c r="AT169" s="132" t="s">
        <v>112</v>
      </c>
      <c r="AU169" s="132" t="s">
        <v>77</v>
      </c>
      <c r="AY169" s="13" t="s">
        <v>109</v>
      </c>
      <c r="BE169" s="133">
        <f>IF(N169="základní",J169,0)</f>
        <v>0</v>
      </c>
      <c r="BF169" s="133">
        <f>IF(N169="snížená",J169,0)</f>
        <v>0</v>
      </c>
      <c r="BG169" s="133">
        <f>IF(N169="zákl. přenesená",J169,0)</f>
        <v>0</v>
      </c>
      <c r="BH169" s="133">
        <f>IF(N169="sníž. přenesená",J169,0)</f>
        <v>0</v>
      </c>
      <c r="BI169" s="133">
        <f>IF(N169="nulová",J169,0)</f>
        <v>0</v>
      </c>
      <c r="BJ169" s="13" t="s">
        <v>75</v>
      </c>
      <c r="BK169" s="133">
        <f>ROUND(I169*H169,2)</f>
        <v>0</v>
      </c>
      <c r="BL169" s="13" t="s">
        <v>116</v>
      </c>
      <c r="BM169" s="132" t="s">
        <v>289</v>
      </c>
    </row>
    <row r="170" spans="2:65" s="11" customFormat="1" ht="22.9" customHeight="1">
      <c r="B170" s="109"/>
      <c r="D170" s="110" t="s">
        <v>69</v>
      </c>
      <c r="E170" s="118" t="s">
        <v>290</v>
      </c>
      <c r="F170" s="118" t="s">
        <v>291</v>
      </c>
      <c r="J170" s="119">
        <f>BK170</f>
        <v>0</v>
      </c>
      <c r="L170" s="109"/>
      <c r="M170" s="113"/>
      <c r="P170" s="114">
        <f>SUM(P171:P172)</f>
        <v>0.61480400000000002</v>
      </c>
      <c r="R170" s="114">
        <f>SUM(R171:R172)</f>
        <v>3.79E-3</v>
      </c>
      <c r="T170" s="115">
        <f>SUM(T171:T172)</f>
        <v>0</v>
      </c>
      <c r="AR170" s="110" t="s">
        <v>77</v>
      </c>
      <c r="AT170" s="116" t="s">
        <v>69</v>
      </c>
      <c r="AU170" s="116" t="s">
        <v>75</v>
      </c>
      <c r="AY170" s="110" t="s">
        <v>109</v>
      </c>
      <c r="BK170" s="117">
        <f>SUM(BK171:BK172)</f>
        <v>0</v>
      </c>
    </row>
    <row r="171" spans="2:65" s="1" customFormat="1" ht="24.2" customHeight="1">
      <c r="B171" s="120"/>
      <c r="C171" s="121" t="s">
        <v>292</v>
      </c>
      <c r="D171" s="121" t="s">
        <v>112</v>
      </c>
      <c r="E171" s="122" t="s">
        <v>293</v>
      </c>
      <c r="F171" s="123" t="s">
        <v>294</v>
      </c>
      <c r="G171" s="124" t="s">
        <v>241</v>
      </c>
      <c r="H171" s="125">
        <v>1</v>
      </c>
      <c r="I171" s="126">
        <v>0</v>
      </c>
      <c r="J171" s="126">
        <f>ROUND(I171*H171,2)</f>
        <v>0</v>
      </c>
      <c r="K171" s="127"/>
      <c r="L171" s="25"/>
      <c r="M171" s="128" t="s">
        <v>1</v>
      </c>
      <c r="N171" s="129" t="s">
        <v>35</v>
      </c>
      <c r="O171" s="130">
        <v>0.60499999999999998</v>
      </c>
      <c r="P171" s="130">
        <f>O171*H171</f>
        <v>0.60499999999999998</v>
      </c>
      <c r="Q171" s="130">
        <v>3.79E-3</v>
      </c>
      <c r="R171" s="130">
        <f>Q171*H171</f>
        <v>3.79E-3</v>
      </c>
      <c r="S171" s="130">
        <v>0</v>
      </c>
      <c r="T171" s="131">
        <f>S171*H171</f>
        <v>0</v>
      </c>
      <c r="AR171" s="132" t="s">
        <v>116</v>
      </c>
      <c r="AT171" s="132" t="s">
        <v>112</v>
      </c>
      <c r="AU171" s="132" t="s">
        <v>77</v>
      </c>
      <c r="AY171" s="13" t="s">
        <v>109</v>
      </c>
      <c r="BE171" s="133">
        <f>IF(N171="základní",J171,0)</f>
        <v>0</v>
      </c>
      <c r="BF171" s="133">
        <f>IF(N171="snížená",J171,0)</f>
        <v>0</v>
      </c>
      <c r="BG171" s="133">
        <f>IF(N171="zákl. přenesená",J171,0)</f>
        <v>0</v>
      </c>
      <c r="BH171" s="133">
        <f>IF(N171="sníž. přenesená",J171,0)</f>
        <v>0</v>
      </c>
      <c r="BI171" s="133">
        <f>IF(N171="nulová",J171,0)</f>
        <v>0</v>
      </c>
      <c r="BJ171" s="13" t="s">
        <v>75</v>
      </c>
      <c r="BK171" s="133">
        <f>ROUND(I171*H171,2)</f>
        <v>0</v>
      </c>
      <c r="BL171" s="13" t="s">
        <v>116</v>
      </c>
      <c r="BM171" s="132" t="s">
        <v>295</v>
      </c>
    </row>
    <row r="172" spans="2:65" s="1" customFormat="1" ht="21.75" customHeight="1">
      <c r="B172" s="120"/>
      <c r="C172" s="121" t="s">
        <v>296</v>
      </c>
      <c r="D172" s="121" t="s">
        <v>112</v>
      </c>
      <c r="E172" s="122" t="s">
        <v>297</v>
      </c>
      <c r="F172" s="123" t="s">
        <v>298</v>
      </c>
      <c r="G172" s="124" t="s">
        <v>198</v>
      </c>
      <c r="H172" s="125">
        <v>4.0000000000000001E-3</v>
      </c>
      <c r="I172" s="126">
        <v>0</v>
      </c>
      <c r="J172" s="126">
        <f>ROUND(I172*H172,2)</f>
        <v>0</v>
      </c>
      <c r="K172" s="127"/>
      <c r="L172" s="25"/>
      <c r="M172" s="128" t="s">
        <v>1</v>
      </c>
      <c r="N172" s="129" t="s">
        <v>35</v>
      </c>
      <c r="O172" s="130">
        <v>2.4510000000000001</v>
      </c>
      <c r="P172" s="130">
        <f>O172*H172</f>
        <v>9.8040000000000002E-3</v>
      </c>
      <c r="Q172" s="130">
        <v>0</v>
      </c>
      <c r="R172" s="130">
        <f>Q172*H172</f>
        <v>0</v>
      </c>
      <c r="S172" s="130">
        <v>0</v>
      </c>
      <c r="T172" s="131">
        <f>S172*H172</f>
        <v>0</v>
      </c>
      <c r="AR172" s="132" t="s">
        <v>116</v>
      </c>
      <c r="AT172" s="132" t="s">
        <v>112</v>
      </c>
      <c r="AU172" s="132" t="s">
        <v>77</v>
      </c>
      <c r="AY172" s="13" t="s">
        <v>109</v>
      </c>
      <c r="BE172" s="133">
        <f>IF(N172="základní",J172,0)</f>
        <v>0</v>
      </c>
      <c r="BF172" s="133">
        <f>IF(N172="snížená",J172,0)</f>
        <v>0</v>
      </c>
      <c r="BG172" s="133">
        <f>IF(N172="zákl. přenesená",J172,0)</f>
        <v>0</v>
      </c>
      <c r="BH172" s="133">
        <f>IF(N172="sníž. přenesená",J172,0)</f>
        <v>0</v>
      </c>
      <c r="BI172" s="133">
        <f>IF(N172="nulová",J172,0)</f>
        <v>0</v>
      </c>
      <c r="BJ172" s="13" t="s">
        <v>75</v>
      </c>
      <c r="BK172" s="133">
        <f>ROUND(I172*H172,2)</f>
        <v>0</v>
      </c>
      <c r="BL172" s="13" t="s">
        <v>116</v>
      </c>
      <c r="BM172" s="132" t="s">
        <v>299</v>
      </c>
    </row>
    <row r="173" spans="2:65" s="11" customFormat="1" ht="22.9" customHeight="1">
      <c r="B173" s="109"/>
      <c r="D173" s="110" t="s">
        <v>69</v>
      </c>
      <c r="E173" s="118" t="s">
        <v>300</v>
      </c>
      <c r="F173" s="118" t="s">
        <v>301</v>
      </c>
      <c r="J173" s="119">
        <f>BK173</f>
        <v>0</v>
      </c>
      <c r="L173" s="109"/>
      <c r="M173" s="113"/>
      <c r="P173" s="114">
        <f>SUM(P174:P176)</f>
        <v>1.9334569999999998</v>
      </c>
      <c r="R173" s="114">
        <f>SUM(R174:R176)</f>
        <v>6.6600000000000001E-3</v>
      </c>
      <c r="T173" s="115">
        <f>SUM(T174:T176)</f>
        <v>0</v>
      </c>
      <c r="AR173" s="110" t="s">
        <v>77</v>
      </c>
      <c r="AT173" s="116" t="s">
        <v>69</v>
      </c>
      <c r="AU173" s="116" t="s">
        <v>75</v>
      </c>
      <c r="AY173" s="110" t="s">
        <v>109</v>
      </c>
      <c r="BK173" s="117">
        <f>SUM(BK174:BK176)</f>
        <v>0</v>
      </c>
    </row>
    <row r="174" spans="2:65" s="1" customFormat="1" ht="16.5" customHeight="1">
      <c r="B174" s="120"/>
      <c r="C174" s="121" t="s">
        <v>302</v>
      </c>
      <c r="D174" s="121" t="s">
        <v>112</v>
      </c>
      <c r="E174" s="122" t="s">
        <v>303</v>
      </c>
      <c r="F174" s="123" t="s">
        <v>304</v>
      </c>
      <c r="G174" s="124" t="s">
        <v>120</v>
      </c>
      <c r="H174" s="125">
        <v>3</v>
      </c>
      <c r="I174" s="126">
        <v>0</v>
      </c>
      <c r="J174" s="126">
        <f>ROUND(I174*H174,2)</f>
        <v>0</v>
      </c>
      <c r="K174" s="127"/>
      <c r="L174" s="25"/>
      <c r="M174" s="128" t="s">
        <v>1</v>
      </c>
      <c r="N174" s="129" t="s">
        <v>35</v>
      </c>
      <c r="O174" s="130">
        <v>0.433</v>
      </c>
      <c r="P174" s="130">
        <f>O174*H174</f>
        <v>1.2989999999999999</v>
      </c>
      <c r="Q174" s="130">
        <v>1.47E-3</v>
      </c>
      <c r="R174" s="130">
        <f>Q174*H174</f>
        <v>4.4099999999999999E-3</v>
      </c>
      <c r="S174" s="130">
        <v>0</v>
      </c>
      <c r="T174" s="131">
        <f>S174*H174</f>
        <v>0</v>
      </c>
      <c r="AR174" s="132" t="s">
        <v>116</v>
      </c>
      <c r="AT174" s="132" t="s">
        <v>112</v>
      </c>
      <c r="AU174" s="132" t="s">
        <v>77</v>
      </c>
      <c r="AY174" s="13" t="s">
        <v>109</v>
      </c>
      <c r="BE174" s="133">
        <f>IF(N174="základní",J174,0)</f>
        <v>0</v>
      </c>
      <c r="BF174" s="133">
        <f>IF(N174="snížená",J174,0)</f>
        <v>0</v>
      </c>
      <c r="BG174" s="133">
        <f>IF(N174="zákl. přenesená",J174,0)</f>
        <v>0</v>
      </c>
      <c r="BH174" s="133">
        <f>IF(N174="sníž. přenesená",J174,0)</f>
        <v>0</v>
      </c>
      <c r="BI174" s="133">
        <f>IF(N174="nulová",J174,0)</f>
        <v>0</v>
      </c>
      <c r="BJ174" s="13" t="s">
        <v>75</v>
      </c>
      <c r="BK174" s="133">
        <f>ROUND(I174*H174,2)</f>
        <v>0</v>
      </c>
      <c r="BL174" s="13" t="s">
        <v>116</v>
      </c>
      <c r="BM174" s="132" t="s">
        <v>305</v>
      </c>
    </row>
    <row r="175" spans="2:65" s="1" customFormat="1" ht="24.2" customHeight="1">
      <c r="B175" s="120"/>
      <c r="C175" s="121" t="s">
        <v>306</v>
      </c>
      <c r="D175" s="121" t="s">
        <v>112</v>
      </c>
      <c r="E175" s="122" t="s">
        <v>307</v>
      </c>
      <c r="F175" s="123" t="s">
        <v>308</v>
      </c>
      <c r="G175" s="124" t="s">
        <v>120</v>
      </c>
      <c r="H175" s="125">
        <v>3</v>
      </c>
      <c r="I175" s="126">
        <v>0</v>
      </c>
      <c r="J175" s="126">
        <f>ROUND(I175*H175,2)</f>
        <v>0</v>
      </c>
      <c r="K175" s="127"/>
      <c r="L175" s="25"/>
      <c r="M175" s="128" t="s">
        <v>1</v>
      </c>
      <c r="N175" s="129" t="s">
        <v>35</v>
      </c>
      <c r="O175" s="130">
        <v>0.20599999999999999</v>
      </c>
      <c r="P175" s="130">
        <f>O175*H175</f>
        <v>0.61799999999999999</v>
      </c>
      <c r="Q175" s="130">
        <v>7.5000000000000002E-4</v>
      </c>
      <c r="R175" s="130">
        <f>Q175*H175</f>
        <v>2.2500000000000003E-3</v>
      </c>
      <c r="S175" s="130">
        <v>0</v>
      </c>
      <c r="T175" s="131">
        <f>S175*H175</f>
        <v>0</v>
      </c>
      <c r="AR175" s="132" t="s">
        <v>116</v>
      </c>
      <c r="AT175" s="132" t="s">
        <v>112</v>
      </c>
      <c r="AU175" s="132" t="s">
        <v>77</v>
      </c>
      <c r="AY175" s="13" t="s">
        <v>109</v>
      </c>
      <c r="BE175" s="133">
        <f>IF(N175="základní",J175,0)</f>
        <v>0</v>
      </c>
      <c r="BF175" s="133">
        <f>IF(N175="snížená",J175,0)</f>
        <v>0</v>
      </c>
      <c r="BG175" s="133">
        <f>IF(N175="zákl. přenesená",J175,0)</f>
        <v>0</v>
      </c>
      <c r="BH175" s="133">
        <f>IF(N175="sníž. přenesená",J175,0)</f>
        <v>0</v>
      </c>
      <c r="BI175" s="133">
        <f>IF(N175="nulová",J175,0)</f>
        <v>0</v>
      </c>
      <c r="BJ175" s="13" t="s">
        <v>75</v>
      </c>
      <c r="BK175" s="133">
        <f>ROUND(I175*H175,2)</f>
        <v>0</v>
      </c>
      <c r="BL175" s="13" t="s">
        <v>116</v>
      </c>
      <c r="BM175" s="132" t="s">
        <v>309</v>
      </c>
    </row>
    <row r="176" spans="2:65" s="1" customFormat="1" ht="24.2" customHeight="1">
      <c r="B176" s="120"/>
      <c r="C176" s="121" t="s">
        <v>310</v>
      </c>
      <c r="D176" s="121" t="s">
        <v>112</v>
      </c>
      <c r="E176" s="122" t="s">
        <v>311</v>
      </c>
      <c r="F176" s="123" t="s">
        <v>312</v>
      </c>
      <c r="G176" s="124" t="s">
        <v>198</v>
      </c>
      <c r="H176" s="125">
        <v>7.0000000000000001E-3</v>
      </c>
      <c r="I176" s="126">
        <v>0</v>
      </c>
      <c r="J176" s="126">
        <f>ROUND(I176*H176,2)</f>
        <v>0</v>
      </c>
      <c r="K176" s="127"/>
      <c r="L176" s="25"/>
      <c r="M176" s="128" t="s">
        <v>1</v>
      </c>
      <c r="N176" s="129" t="s">
        <v>35</v>
      </c>
      <c r="O176" s="130">
        <v>2.351</v>
      </c>
      <c r="P176" s="130">
        <f>O176*H176</f>
        <v>1.6456999999999999E-2</v>
      </c>
      <c r="Q176" s="130">
        <v>0</v>
      </c>
      <c r="R176" s="130">
        <f>Q176*H176</f>
        <v>0</v>
      </c>
      <c r="S176" s="130">
        <v>0</v>
      </c>
      <c r="T176" s="131">
        <f>S176*H176</f>
        <v>0</v>
      </c>
      <c r="AR176" s="132" t="s">
        <v>116</v>
      </c>
      <c r="AT176" s="132" t="s">
        <v>112</v>
      </c>
      <c r="AU176" s="132" t="s">
        <v>77</v>
      </c>
      <c r="AY176" s="13" t="s">
        <v>109</v>
      </c>
      <c r="BE176" s="133">
        <f>IF(N176="základní",J176,0)</f>
        <v>0</v>
      </c>
      <c r="BF176" s="133">
        <f>IF(N176="snížená",J176,0)</f>
        <v>0</v>
      </c>
      <c r="BG176" s="133">
        <f>IF(N176="zákl. přenesená",J176,0)</f>
        <v>0</v>
      </c>
      <c r="BH176" s="133">
        <f>IF(N176="sníž. přenesená",J176,0)</f>
        <v>0</v>
      </c>
      <c r="BI176" s="133">
        <f>IF(N176="nulová",J176,0)</f>
        <v>0</v>
      </c>
      <c r="BJ176" s="13" t="s">
        <v>75</v>
      </c>
      <c r="BK176" s="133">
        <f>ROUND(I176*H176,2)</f>
        <v>0</v>
      </c>
      <c r="BL176" s="13" t="s">
        <v>116</v>
      </c>
      <c r="BM176" s="132" t="s">
        <v>313</v>
      </c>
    </row>
    <row r="177" spans="2:65" s="11" customFormat="1" ht="22.9" customHeight="1">
      <c r="B177" s="109"/>
      <c r="D177" s="110" t="s">
        <v>69</v>
      </c>
      <c r="E177" s="118" t="s">
        <v>314</v>
      </c>
      <c r="F177" s="118" t="s">
        <v>315</v>
      </c>
      <c r="J177" s="119">
        <f>BK177</f>
        <v>0</v>
      </c>
      <c r="L177" s="109"/>
      <c r="M177" s="113"/>
      <c r="P177" s="114">
        <f>SUM(P178:P179)</f>
        <v>2.1680000000000001</v>
      </c>
      <c r="R177" s="114">
        <f>SUM(R178:R179)</f>
        <v>1.4800000000000002E-3</v>
      </c>
      <c r="T177" s="115">
        <f>SUM(T178:T179)</f>
        <v>0</v>
      </c>
      <c r="AR177" s="110" t="s">
        <v>77</v>
      </c>
      <c r="AT177" s="116" t="s">
        <v>69</v>
      </c>
      <c r="AU177" s="116" t="s">
        <v>75</v>
      </c>
      <c r="AY177" s="110" t="s">
        <v>109</v>
      </c>
      <c r="BK177" s="117">
        <f>SUM(BK178:BK179)</f>
        <v>0</v>
      </c>
    </row>
    <row r="178" spans="2:65" s="1" customFormat="1" ht="24.2" customHeight="1">
      <c r="B178" s="120"/>
      <c r="C178" s="121" t="s">
        <v>316</v>
      </c>
      <c r="D178" s="121" t="s">
        <v>112</v>
      </c>
      <c r="E178" s="122" t="s">
        <v>317</v>
      </c>
      <c r="F178" s="123" t="s">
        <v>318</v>
      </c>
      <c r="G178" s="124" t="s">
        <v>115</v>
      </c>
      <c r="H178" s="125">
        <v>28</v>
      </c>
      <c r="I178" s="126">
        <v>0</v>
      </c>
      <c r="J178" s="126">
        <f>ROUND(I178*H178,2)</f>
        <v>0</v>
      </c>
      <c r="K178" s="127"/>
      <c r="L178" s="25"/>
      <c r="M178" s="128" t="s">
        <v>1</v>
      </c>
      <c r="N178" s="129" t="s">
        <v>35</v>
      </c>
      <c r="O178" s="130">
        <v>5.8999999999999997E-2</v>
      </c>
      <c r="P178" s="130">
        <f>O178*H178</f>
        <v>1.6519999999999999</v>
      </c>
      <c r="Q178" s="130">
        <v>4.0000000000000003E-5</v>
      </c>
      <c r="R178" s="130">
        <f>Q178*H178</f>
        <v>1.1200000000000001E-3</v>
      </c>
      <c r="S178" s="130">
        <v>0</v>
      </c>
      <c r="T178" s="131">
        <f>S178*H178</f>
        <v>0</v>
      </c>
      <c r="AR178" s="132" t="s">
        <v>116</v>
      </c>
      <c r="AT178" s="132" t="s">
        <v>112</v>
      </c>
      <c r="AU178" s="132" t="s">
        <v>77</v>
      </c>
      <c r="AY178" s="13" t="s">
        <v>109</v>
      </c>
      <c r="BE178" s="133">
        <f>IF(N178="základní",J178,0)</f>
        <v>0</v>
      </c>
      <c r="BF178" s="133">
        <f>IF(N178="snížená",J178,0)</f>
        <v>0</v>
      </c>
      <c r="BG178" s="133">
        <f>IF(N178="zákl. přenesená",J178,0)</f>
        <v>0</v>
      </c>
      <c r="BH178" s="133">
        <f>IF(N178="sníž. přenesená",J178,0)</f>
        <v>0</v>
      </c>
      <c r="BI178" s="133">
        <f>IF(N178="nulová",J178,0)</f>
        <v>0</v>
      </c>
      <c r="BJ178" s="13" t="s">
        <v>75</v>
      </c>
      <c r="BK178" s="133">
        <f>ROUND(I178*H178,2)</f>
        <v>0</v>
      </c>
      <c r="BL178" s="13" t="s">
        <v>116</v>
      </c>
      <c r="BM178" s="132" t="s">
        <v>319</v>
      </c>
    </row>
    <row r="179" spans="2:65" s="1" customFormat="1" ht="24.2" customHeight="1">
      <c r="B179" s="120"/>
      <c r="C179" s="121" t="s">
        <v>320</v>
      </c>
      <c r="D179" s="121" t="s">
        <v>112</v>
      </c>
      <c r="E179" s="122" t="s">
        <v>321</v>
      </c>
      <c r="F179" s="123" t="s">
        <v>322</v>
      </c>
      <c r="G179" s="124" t="s">
        <v>323</v>
      </c>
      <c r="H179" s="125">
        <v>3</v>
      </c>
      <c r="I179" s="126">
        <v>0</v>
      </c>
      <c r="J179" s="126">
        <f>ROUND(I179*H179,2)</f>
        <v>0</v>
      </c>
      <c r="K179" s="127"/>
      <c r="L179" s="25"/>
      <c r="M179" s="128" t="s">
        <v>1</v>
      </c>
      <c r="N179" s="129" t="s">
        <v>35</v>
      </c>
      <c r="O179" s="130">
        <v>0.17199999999999999</v>
      </c>
      <c r="P179" s="130">
        <f>O179*H179</f>
        <v>0.51600000000000001</v>
      </c>
      <c r="Q179" s="130">
        <v>1.2E-4</v>
      </c>
      <c r="R179" s="130">
        <f>Q179*H179</f>
        <v>3.6000000000000002E-4</v>
      </c>
      <c r="S179" s="130">
        <v>0</v>
      </c>
      <c r="T179" s="131">
        <f>S179*H179</f>
        <v>0</v>
      </c>
      <c r="AR179" s="132" t="s">
        <v>116</v>
      </c>
      <c r="AT179" s="132" t="s">
        <v>112</v>
      </c>
      <c r="AU179" s="132" t="s">
        <v>77</v>
      </c>
      <c r="AY179" s="13" t="s">
        <v>109</v>
      </c>
      <c r="BE179" s="133">
        <f>IF(N179="základní",J179,0)</f>
        <v>0</v>
      </c>
      <c r="BF179" s="133">
        <f>IF(N179="snížená",J179,0)</f>
        <v>0</v>
      </c>
      <c r="BG179" s="133">
        <f>IF(N179="zákl. přenesená",J179,0)</f>
        <v>0</v>
      </c>
      <c r="BH179" s="133">
        <f>IF(N179="sníž. přenesená",J179,0)</f>
        <v>0</v>
      </c>
      <c r="BI179" s="133">
        <f>IF(N179="nulová",J179,0)</f>
        <v>0</v>
      </c>
      <c r="BJ179" s="13" t="s">
        <v>75</v>
      </c>
      <c r="BK179" s="133">
        <f>ROUND(I179*H179,2)</f>
        <v>0</v>
      </c>
      <c r="BL179" s="13" t="s">
        <v>116</v>
      </c>
      <c r="BM179" s="132" t="s">
        <v>324</v>
      </c>
    </row>
    <row r="180" spans="2:65" s="11" customFormat="1" ht="25.9" customHeight="1">
      <c r="B180" s="109"/>
      <c r="D180" s="110" t="s">
        <v>69</v>
      </c>
      <c r="E180" s="111" t="s">
        <v>325</v>
      </c>
      <c r="F180" s="111" t="s">
        <v>326</v>
      </c>
      <c r="J180" s="112">
        <f>BK180</f>
        <v>0</v>
      </c>
      <c r="L180" s="109"/>
      <c r="M180" s="113"/>
      <c r="P180" s="114">
        <f>P181+P183</f>
        <v>0</v>
      </c>
      <c r="R180" s="114">
        <f>R181+R183</f>
        <v>0</v>
      </c>
      <c r="T180" s="115">
        <f>T181+T183</f>
        <v>0</v>
      </c>
      <c r="AR180" s="110" t="s">
        <v>130</v>
      </c>
      <c r="AT180" s="116" t="s">
        <v>69</v>
      </c>
      <c r="AU180" s="116" t="s">
        <v>70</v>
      </c>
      <c r="AY180" s="110" t="s">
        <v>109</v>
      </c>
      <c r="BK180" s="117">
        <f>BK181+BK183</f>
        <v>0</v>
      </c>
    </row>
    <row r="181" spans="2:65" s="11" customFormat="1" ht="22.9" customHeight="1">
      <c r="B181" s="109"/>
      <c r="D181" s="110" t="s">
        <v>69</v>
      </c>
      <c r="E181" s="118" t="s">
        <v>327</v>
      </c>
      <c r="F181" s="118" t="s">
        <v>328</v>
      </c>
      <c r="J181" s="119">
        <f>BK181</f>
        <v>0</v>
      </c>
      <c r="L181" s="109"/>
      <c r="M181" s="113"/>
      <c r="P181" s="114">
        <f>P182</f>
        <v>0</v>
      </c>
      <c r="R181" s="114">
        <f>R182</f>
        <v>0</v>
      </c>
      <c r="T181" s="115">
        <f>T182</f>
        <v>0</v>
      </c>
      <c r="AR181" s="110" t="s">
        <v>130</v>
      </c>
      <c r="AT181" s="116" t="s">
        <v>69</v>
      </c>
      <c r="AU181" s="116" t="s">
        <v>75</v>
      </c>
      <c r="AY181" s="110" t="s">
        <v>109</v>
      </c>
      <c r="BK181" s="117">
        <f>BK182</f>
        <v>0</v>
      </c>
    </row>
    <row r="182" spans="2:65" s="1" customFormat="1" ht="16.5" customHeight="1">
      <c r="B182" s="120"/>
      <c r="C182" s="121" t="s">
        <v>329</v>
      </c>
      <c r="D182" s="121" t="s">
        <v>112</v>
      </c>
      <c r="E182" s="122" t="s">
        <v>330</v>
      </c>
      <c r="F182" s="123" t="s">
        <v>331</v>
      </c>
      <c r="G182" s="124" t="s">
        <v>332</v>
      </c>
      <c r="H182" s="125">
        <v>1</v>
      </c>
      <c r="I182" s="126">
        <v>0</v>
      </c>
      <c r="J182" s="126">
        <f>ROUND(I182*H182,2)</f>
        <v>0</v>
      </c>
      <c r="K182" s="127"/>
      <c r="L182" s="25"/>
      <c r="M182" s="128" t="s">
        <v>1</v>
      </c>
      <c r="N182" s="129" t="s">
        <v>35</v>
      </c>
      <c r="O182" s="130">
        <v>0</v>
      </c>
      <c r="P182" s="130">
        <f>O182*H182</f>
        <v>0</v>
      </c>
      <c r="Q182" s="130">
        <v>0</v>
      </c>
      <c r="R182" s="130">
        <f>Q182*H182</f>
        <v>0</v>
      </c>
      <c r="S182" s="130">
        <v>0</v>
      </c>
      <c r="T182" s="131">
        <f>S182*H182</f>
        <v>0</v>
      </c>
      <c r="AR182" s="132" t="s">
        <v>333</v>
      </c>
      <c r="AT182" s="132" t="s">
        <v>112</v>
      </c>
      <c r="AU182" s="132" t="s">
        <v>77</v>
      </c>
      <c r="AY182" s="13" t="s">
        <v>109</v>
      </c>
      <c r="BE182" s="133">
        <f>IF(N182="základní",J182,0)</f>
        <v>0</v>
      </c>
      <c r="BF182" s="133">
        <f>IF(N182="snížená",J182,0)</f>
        <v>0</v>
      </c>
      <c r="BG182" s="133">
        <f>IF(N182="zákl. přenesená",J182,0)</f>
        <v>0</v>
      </c>
      <c r="BH182" s="133">
        <f>IF(N182="sníž. přenesená",J182,0)</f>
        <v>0</v>
      </c>
      <c r="BI182" s="133">
        <f>IF(N182="nulová",J182,0)</f>
        <v>0</v>
      </c>
      <c r="BJ182" s="13" t="s">
        <v>75</v>
      </c>
      <c r="BK182" s="133">
        <f>ROUND(I182*H182,2)</f>
        <v>0</v>
      </c>
      <c r="BL182" s="13" t="s">
        <v>333</v>
      </c>
      <c r="BM182" s="132" t="s">
        <v>334</v>
      </c>
    </row>
    <row r="183" spans="2:65" s="11" customFormat="1" ht="22.9" customHeight="1">
      <c r="B183" s="109"/>
      <c r="D183" s="110" t="s">
        <v>69</v>
      </c>
      <c r="E183" s="118" t="s">
        <v>335</v>
      </c>
      <c r="F183" s="118" t="s">
        <v>336</v>
      </c>
      <c r="J183" s="119">
        <f>BK183</f>
        <v>0</v>
      </c>
      <c r="L183" s="109"/>
      <c r="M183" s="113"/>
      <c r="P183" s="114">
        <f>P184</f>
        <v>0</v>
      </c>
      <c r="R183" s="114">
        <f>R184</f>
        <v>0</v>
      </c>
      <c r="T183" s="115">
        <f>T184</f>
        <v>0</v>
      </c>
      <c r="AR183" s="110" t="s">
        <v>130</v>
      </c>
      <c r="AT183" s="116" t="s">
        <v>69</v>
      </c>
      <c r="AU183" s="116" t="s">
        <v>75</v>
      </c>
      <c r="AY183" s="110" t="s">
        <v>109</v>
      </c>
      <c r="BK183" s="117">
        <f>BK184</f>
        <v>0</v>
      </c>
    </row>
    <row r="184" spans="2:65" s="1" customFormat="1" ht="21.75" customHeight="1">
      <c r="B184" s="120"/>
      <c r="C184" s="121" t="s">
        <v>337</v>
      </c>
      <c r="D184" s="121" t="s">
        <v>112</v>
      </c>
      <c r="E184" s="122" t="s">
        <v>338</v>
      </c>
      <c r="F184" s="123" t="s">
        <v>339</v>
      </c>
      <c r="G184" s="124" t="s">
        <v>332</v>
      </c>
      <c r="H184" s="125">
        <v>1</v>
      </c>
      <c r="I184" s="126">
        <v>0</v>
      </c>
      <c r="J184" s="126">
        <f>ROUND(I184*H184,2)</f>
        <v>0</v>
      </c>
      <c r="K184" s="127"/>
      <c r="L184" s="25"/>
      <c r="M184" s="144" t="s">
        <v>1</v>
      </c>
      <c r="N184" s="145" t="s">
        <v>35</v>
      </c>
      <c r="O184" s="146">
        <v>0</v>
      </c>
      <c r="P184" s="146">
        <f>O184*H184</f>
        <v>0</v>
      </c>
      <c r="Q184" s="146">
        <v>0</v>
      </c>
      <c r="R184" s="146">
        <f>Q184*H184</f>
        <v>0</v>
      </c>
      <c r="S184" s="146">
        <v>0</v>
      </c>
      <c r="T184" s="147">
        <f>S184*H184</f>
        <v>0</v>
      </c>
      <c r="AR184" s="132" t="s">
        <v>333</v>
      </c>
      <c r="AT184" s="132" t="s">
        <v>112</v>
      </c>
      <c r="AU184" s="132" t="s">
        <v>77</v>
      </c>
      <c r="AY184" s="13" t="s">
        <v>109</v>
      </c>
      <c r="BE184" s="133">
        <f>IF(N184="základní",J184,0)</f>
        <v>0</v>
      </c>
      <c r="BF184" s="133">
        <f>IF(N184="snížená",J184,0)</f>
        <v>0</v>
      </c>
      <c r="BG184" s="133">
        <f>IF(N184="zákl. přenesená",J184,0)</f>
        <v>0</v>
      </c>
      <c r="BH184" s="133">
        <f>IF(N184="sníž. přenesená",J184,0)</f>
        <v>0</v>
      </c>
      <c r="BI184" s="133">
        <f>IF(N184="nulová",J184,0)</f>
        <v>0</v>
      </c>
      <c r="BJ184" s="13" t="s">
        <v>75</v>
      </c>
      <c r="BK184" s="133">
        <f>ROUND(I184*H184,2)</f>
        <v>0</v>
      </c>
      <c r="BL184" s="13" t="s">
        <v>333</v>
      </c>
      <c r="BM184" s="132" t="s">
        <v>340</v>
      </c>
    </row>
    <row r="185" spans="2:65" s="1" customFormat="1" ht="6.95" customHeight="1">
      <c r="B185" s="37"/>
      <c r="C185" s="38"/>
      <c r="D185" s="38"/>
      <c r="E185" s="38"/>
      <c r="F185" s="38"/>
      <c r="G185" s="38"/>
      <c r="H185" s="38"/>
      <c r="I185" s="38"/>
      <c r="J185" s="38"/>
      <c r="K185" s="38"/>
      <c r="L185" s="25"/>
    </row>
  </sheetData>
  <autoFilter ref="C121:K184" xr:uid="{00000000-0009-0000-0000-000001000000}"/>
  <mergeCells count="6">
    <mergeCell ref="E114:H114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GYMBOSKOVICEKOTELNA - Rek...</vt:lpstr>
      <vt:lpstr>'GYMBOSKOVICEKOTELNA - Rek...'!Názvy_tisku</vt:lpstr>
      <vt:lpstr>'Rekapitulace stavby'!Názvy_tisku</vt:lpstr>
      <vt:lpstr>'GYMBOSKOVICEKOTELNA - Rek...'!Oblast_tisku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ZBYNEK-PC\Zbynek</dc:creator>
  <cp:lastModifiedBy>Jakub Tichý</cp:lastModifiedBy>
  <dcterms:created xsi:type="dcterms:W3CDTF">2024-05-27T09:20:16Z</dcterms:created>
  <dcterms:modified xsi:type="dcterms:W3CDTF">2024-05-31T13:33:02Z</dcterms:modified>
</cp:coreProperties>
</file>